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入札・指導係\入札契約係\★総合評価（工事・委託）★\★総合評価（工事）\04 ガイドライン・手引き\R6ガイドライン・手引き\01 手引き等\R6\★HP掲載\R6.10.24\"/>
    </mc:Choice>
  </mc:AlternateContent>
  <xr:revisionPtr revIDLastSave="0" documentId="13_ncr:1_{407509B6-61A5-4E1C-9B5A-8D233179EADA}" xr6:coauthVersionLast="36" xr6:coauthVersionMax="36" xr10:uidLastSave="{00000000-0000-0000-0000-000000000000}"/>
  <bookViews>
    <workbookView xWindow="0" yWindow="0" windowWidth="19200" windowHeight="8260" firstSheet="7" activeTab="8" xr2:uid="{5B497621-DC2C-47DC-A610-0C853BE970F2}"/>
  </bookViews>
  <sheets>
    <sheet name="申請書鏡" sheetId="8" r:id="rId1"/>
    <sheet name="一般土木0.5～1.3億 " sheetId="9" r:id="rId2"/>
    <sheet name="一般土木１．３～３億" sheetId="4" r:id="rId3"/>
    <sheet name="一般土木３億～ＷＴＯ" sheetId="5" r:id="rId4"/>
    <sheet name="海上工事０．５～３億" sheetId="6" r:id="rId5"/>
    <sheet name="海上工事３億～ＷＴＯ" sheetId="13" r:id="rId6"/>
    <sheet name="橋梁上部工（ＰＣ）０．５～ＷＴＯ" sheetId="10" r:id="rId7"/>
    <sheet name="橋梁上部工（鋼橋）０．５～ＷＴＯ" sheetId="12" r:id="rId8"/>
    <sheet name="鋼構造物工事（浮桟橋）０．５～ＷＴＯ" sheetId="14" r:id="rId9"/>
  </sheets>
  <externalReferences>
    <externalReference r:id="rId10"/>
  </externalReferences>
  <definedNames>
    <definedName name="H22発注箇所1" localSheetId="1">#REF!</definedName>
    <definedName name="H22発注箇所1" localSheetId="5">#REF!</definedName>
    <definedName name="H22発注箇所1" localSheetId="6">#REF!</definedName>
    <definedName name="H22発注箇所1" localSheetId="7">#REF!</definedName>
    <definedName name="H22発注箇所1" localSheetId="8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 localSheetId="5">#REF!</definedName>
    <definedName name="H23総合評価工事成績評点_JV10年_許可番号_のコピー" localSheetId="6">#REF!</definedName>
    <definedName name="H23総合評価工事成績評点_JV10年_許可番号_のコピー" localSheetId="7">#REF!</definedName>
    <definedName name="H23総合評価工事成績評点_JV10年_許可番号_のコピー" localSheetId="8">#REF!</definedName>
    <definedName name="H23総合評価工事成績評点_JV10年_許可番号_のコピー">#REF!</definedName>
    <definedName name="_xlnm.Print_Area" localSheetId="1">'一般土木0.5～1.3億 '!$A$1:$M$34</definedName>
    <definedName name="_xlnm.Print_Area" localSheetId="2">'一般土木１．３～３億'!$A$1:$M$35</definedName>
    <definedName name="_xlnm.Print_Area" localSheetId="3">'一般土木３億～ＷＴＯ'!$A$1:$M$35</definedName>
    <definedName name="_xlnm.Print_Area" localSheetId="4">'海上工事０．５～３億'!$A$1:$M$38</definedName>
    <definedName name="_xlnm.Print_Area" localSheetId="5">'海上工事３億～ＷＴＯ'!$A$1:$M$37</definedName>
    <definedName name="_xlnm.Print_Area" localSheetId="6">'橋梁上部工（ＰＣ）０．５～ＷＴＯ'!$A$1:$M$23</definedName>
    <definedName name="_xlnm.Print_Area" localSheetId="7">'橋梁上部工（鋼橋）０．５～ＷＴＯ'!$A$1:$M$24</definedName>
    <definedName name="_xlnm.Print_Area" localSheetId="8">'鋼構造物工事（浮桟橋）０．５～ＷＴＯ'!$A$1:$M$24</definedName>
    <definedName name="_xlnm.Print_Area" localSheetId="0">申請書鏡!$A$1:$Z$31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H24" i="14" l="1"/>
  <c r="I21" i="14"/>
  <c r="H24" i="12"/>
  <c r="H23" i="10"/>
  <c r="I21" i="12"/>
  <c r="M21" i="12"/>
  <c r="I17" i="12"/>
  <c r="K35" i="6" l="1"/>
  <c r="M21" i="14" l="1"/>
  <c r="L20" i="14"/>
  <c r="L19" i="14"/>
  <c r="L17" i="14"/>
  <c r="I17" i="14"/>
  <c r="M13" i="14"/>
  <c r="M8" i="14"/>
  <c r="I8" i="14"/>
  <c r="M17" i="14" l="1"/>
  <c r="J24" i="14"/>
  <c r="M17" i="4" l="1"/>
  <c r="M17" i="5" l="1"/>
  <c r="M13" i="12" l="1"/>
  <c r="M13" i="10"/>
  <c r="H35" i="13"/>
  <c r="M32" i="13"/>
  <c r="M17" i="13"/>
  <c r="M25" i="6"/>
  <c r="M16" i="6"/>
  <c r="M31" i="5" l="1"/>
  <c r="H32" i="5"/>
  <c r="H32" i="9"/>
  <c r="I8" i="9"/>
  <c r="H31" i="9"/>
  <c r="M15" i="9"/>
  <c r="I25" i="6" l="1"/>
  <c r="M8" i="4" l="1"/>
  <c r="M8" i="9"/>
  <c r="M14" i="9"/>
  <c r="L20" i="12" l="1"/>
  <c r="L19" i="12"/>
  <c r="L17" i="12"/>
  <c r="L17" i="10"/>
  <c r="M17" i="12" l="1"/>
  <c r="L31" i="13" l="1"/>
  <c r="L30" i="13"/>
  <c r="L29" i="13"/>
  <c r="L27" i="13"/>
  <c r="I27" i="13"/>
  <c r="H36" i="13" s="1"/>
  <c r="M15" i="13"/>
  <c r="M14" i="13"/>
  <c r="M8" i="13"/>
  <c r="I8" i="13"/>
  <c r="M8" i="12"/>
  <c r="J24" i="12" s="1"/>
  <c r="I8" i="12"/>
  <c r="M21" i="10"/>
  <c r="M14" i="6"/>
  <c r="I8" i="10"/>
  <c r="I21" i="10"/>
  <c r="L20" i="10"/>
  <c r="L19" i="10"/>
  <c r="I17" i="10"/>
  <c r="M8" i="10"/>
  <c r="M27" i="13" l="1"/>
  <c r="J35" i="13" s="1"/>
  <c r="M17" i="10"/>
  <c r="J23" i="10" s="1"/>
  <c r="H33" i="5"/>
  <c r="L24" i="6"/>
  <c r="L23" i="6"/>
  <c r="L22" i="6"/>
  <c r="L20" i="6"/>
  <c r="L27" i="5"/>
  <c r="I19" i="9"/>
  <c r="I21" i="4"/>
  <c r="I27" i="5"/>
  <c r="I20" i="6"/>
  <c r="L30" i="5"/>
  <c r="L29" i="5"/>
  <c r="H32" i="4"/>
  <c r="H33" i="4" s="1"/>
  <c r="L19" i="9"/>
  <c r="L24" i="4"/>
  <c r="L23" i="4"/>
  <c r="L21" i="4"/>
  <c r="K25" i="9"/>
  <c r="M23" i="9" s="1"/>
  <c r="M20" i="6" l="1"/>
  <c r="H37" i="6"/>
  <c r="H38" i="6" s="1"/>
  <c r="M27" i="5"/>
  <c r="M21" i="4"/>
  <c r="L22" i="9"/>
  <c r="L21" i="9"/>
  <c r="M19" i="9" l="1"/>
  <c r="J31" i="9" s="1"/>
  <c r="K27" i="4" l="1"/>
  <c r="M25" i="4" s="1"/>
  <c r="M14" i="5" l="1"/>
  <c r="M14" i="4"/>
  <c r="M15" i="6" l="1"/>
  <c r="M8" i="6"/>
  <c r="M15" i="5" l="1"/>
  <c r="M15" i="4"/>
  <c r="J32" i="4" s="1"/>
  <c r="M8" i="5"/>
  <c r="J32" i="5" l="1"/>
  <c r="I8" i="6"/>
  <c r="I8" i="5"/>
  <c r="I8" i="4" l="1"/>
  <c r="I25" i="4" l="1"/>
  <c r="J37" i="6" l="1"/>
  <c r="N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9246A418-D2A7-42D9-B05C-1C3A016E8C27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9" authorId="0" shapeId="0" xr:uid="{A7F0CE02-B08E-4C0F-ABEB-4FFAE71A5A3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41DD9DC9-199B-4FC7-B395-63B61AF4B3D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 xr:uid="{09CF877D-9F78-46EE-8817-02FDF8376F7C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E9144973-383A-4584-A323-1877E80DAF1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1" authorId="0" shapeId="0" xr:uid="{FFFB19F0-814B-4934-A007-832BFA1C24B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B39FAE8A-6F71-4D13-894E-0343AC1DE24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 xr:uid="{8FD63663-C75D-44BE-892A-17566CC233EE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2FB2131-DDF9-49CE-B848-08AB7F981C7F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7" authorId="0" shapeId="0" xr:uid="{CD2D38A6-A89C-402F-AAA8-427C7DA87E9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7" authorId="0" shapeId="0" xr:uid="{3B35290C-69B0-43FA-920D-6480C686A0FC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9" authorId="0" shapeId="0" xr:uid="{6FB457CD-B66B-42A7-9B7D-1F7C6AADB10F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6384C228-7DEB-4167-AA48-C6DE0721FEA8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0" authorId="0" shapeId="0" xr:uid="{9344AAB8-00F0-4DAF-B5FC-1C8AA16A9123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0" authorId="0" shapeId="0" xr:uid="{7B52C95F-BA51-434A-B8B5-0FA2BD1A838B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2" authorId="0" shapeId="0" xr:uid="{7A55A2A5-6AA8-4521-92CF-A19CB13A2EC3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  <comment ref="B26" authorId="0" shapeId="0" xr:uid="{4C941FCC-EB13-4A06-9F6B-E8696C35020B}">
      <text>
        <r>
          <rPr>
            <b/>
            <sz val="9"/>
            <color indexed="81"/>
            <rFont val="MS P ゴシック"/>
            <family val="3"/>
            <charset val="128"/>
          </rPr>
          <t>総合評価方式技術資料申請書様式の</t>
        </r>
        <r>
          <rPr>
            <sz val="9"/>
            <color indexed="81"/>
            <rFont val="MS P ゴシック"/>
            <family val="3"/>
            <charset val="128"/>
          </rPr>
          <t xml:space="preserve">
（４）地域貢献度に関する添付資料の注意
を熟読のこと</t>
        </r>
      </text>
    </comment>
    <comment ref="K27" authorId="0" shapeId="0" xr:uid="{267F61EC-0A69-4B82-9C4D-EF76C003EE2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評価点については，計算の上，手入力をお願いします。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D0B0F312-406E-4CCE-97DD-11CD6E28307F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2612E8BA-AA77-484E-953B-099D46FB683C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7" authorId="0" shapeId="0" xr:uid="{73A8CA54-D8D0-4BEF-B9D6-24A5FABC3E1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7" authorId="0" shapeId="0" xr:uid="{3FF6B7EB-EF02-48D0-9776-D9FD20C0DBA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9" authorId="0" shapeId="0" xr:uid="{8D9915B0-082A-4BD1-91E2-6F4E18C009BC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B18B568-58B0-478B-9538-ADC99AB10CF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F6B7C0B8-27D0-45AC-BA89-31BFBEBB768E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40F34870-48EF-4C4C-9B16-D83BEF1CD052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997CC290-9C38-44DE-B582-9E5EC764C7A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2DDC032D-4608-4DE1-955F-A4863BD225C6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CD848D73-D897-45E4-A9C8-243D8EE4AF9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8F103382-DD7D-420E-8C8D-E728260F380B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505A079F-1D2E-46F6-B559-BF0DCF9E92D2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7" authorId="0" shapeId="0" xr:uid="{7F9B01B5-19A1-4C93-9A47-311CFA81E337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<sst xmlns="http://schemas.openxmlformats.org/spreadsheetml/2006/main" count="376" uniqueCount="147">
  <si>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</si>
  <si>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</si>
  <si>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</si>
  <si>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</si>
  <si>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</si>
  <si>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</si>
  <si>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</si>
  <si>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</si>
  <si>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</si>
  <si>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</si>
  <si>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－</t>
    <phoneticPr fontId="2"/>
  </si>
  <si>
    <t>道or水
港or砂</t>
    <rPh sb="0" eb="1">
      <t>ミチ</t>
    </rPh>
    <rPh sb="3" eb="4">
      <t>ミズ</t>
    </rPh>
    <rPh sb="5" eb="6">
      <t>ミナト</t>
    </rPh>
    <rPh sb="8" eb="9">
      <t>スナ</t>
    </rPh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</si>
  <si>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</si>
  <si>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</si>
  <si>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</si>
  <si>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</si>
  <si>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</si>
  <si>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</si>
  <si>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</si>
  <si>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</si>
  <si>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過去５年間における国又は県の同種工事の県内施工実績</t>
    <phoneticPr fontId="2"/>
  </si>
  <si>
    <t>過去３年間の土木一式工事の工事成績の平均点</t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</si>
  <si>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</si>
  <si>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</si>
  <si>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</si>
  <si>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</si>
  <si>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(２)　過去５年間における道路管理委託業務の受注実績</t>
    <rPh sb="13" eb="15">
      <t>ドウロ</t>
    </rPh>
    <rPh sb="15" eb="17">
      <t>カンリ</t>
    </rPh>
    <rPh sb="22" eb="24">
      <t>ジュチュウ</t>
    </rPh>
    <phoneticPr fontId="2"/>
  </si>
  <si>
    <t>(１)　過去５年間のﾎﾞﾗﾝﾃｨｱ活動等実績</t>
    <phoneticPr fontId="2"/>
  </si>
  <si>
    <t>　前年度の道路・水辺・港・砂防ｻﾎﾟｰﾀｰとしての活動実績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</si>
  <si>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</si>
  <si>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</si>
  <si>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</si>
  <si>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</si>
  <si>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</si>
  <si>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</si>
  <si>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総合評価方式（特別簡易型）評価自己採点表 
 一般土木工事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3" eb="34">
      <t>エン</t>
    </rPh>
    <rPh sb="38" eb="40">
      <t>ミマン</t>
    </rPh>
    <phoneticPr fontId="2"/>
  </si>
  <si>
    <t>過去１０年間における国又は県の同種工事の県内施工実績</t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</si>
  <si>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</si>
  <si>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</si>
  <si>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</si>
  <si>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</si>
  <si>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</si>
  <si>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</si>
  <si>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　過去５年間における道路管理委託業務の受注実績</t>
    <rPh sb="10" eb="12">
      <t>ドウロ</t>
    </rPh>
    <rPh sb="12" eb="14">
      <t>カンリ</t>
    </rPh>
    <rPh sb="19" eb="21">
      <t>ジュチュウ</t>
    </rPh>
    <phoneticPr fontId="2"/>
  </si>
  <si>
    <t>　過去５年間のﾎﾞﾗﾝﾃｨｱ活動等実績</t>
    <phoneticPr fontId="2"/>
  </si>
  <si>
    <t>　過去５年間における災害発生時の緊急的な災害復旧活動実績</t>
    <rPh sb="10" eb="12">
      <t>サイガイ</t>
    </rPh>
    <rPh sb="12" eb="15">
      <t>ハッセイジ</t>
    </rPh>
    <rPh sb="16" eb="19">
      <t>キンキュウテキ</t>
    </rPh>
    <rPh sb="20" eb="22">
      <t>サイガイ</t>
    </rPh>
    <rPh sb="22" eb="24">
      <t>フッキュウ</t>
    </rPh>
    <rPh sb="24" eb="26">
      <t>カツドウ</t>
    </rPh>
    <rPh sb="26" eb="28">
      <t>ジッセキ</t>
    </rPh>
    <phoneticPr fontId="2"/>
  </si>
  <si>
    <t>前年度の地球温暖化防止などの環境保全活動実績</t>
    <rPh sb="0" eb="3">
      <t>ゼンネンド</t>
    </rPh>
    <rPh sb="4" eb="6">
      <t>チキュウ</t>
    </rPh>
    <rPh sb="6" eb="9">
      <t>オンダンカ</t>
    </rPh>
    <rPh sb="9" eb="11">
      <t>ボウシ</t>
    </rPh>
    <rPh sb="14" eb="16">
      <t>カンキョウ</t>
    </rPh>
    <rPh sb="16" eb="18">
      <t>ホゼン</t>
    </rPh>
    <rPh sb="18" eb="20">
      <t>カツドウ</t>
    </rPh>
    <rPh sb="20" eb="22">
      <t>ジッセキ</t>
    </rPh>
    <phoneticPr fontId="2"/>
  </si>
  <si>
    <t>過去５年間における新規学卒者の雇用（代表者）</t>
    <rPh sb="18" eb="21">
      <t>ダイヒョウシャ</t>
    </rPh>
    <phoneticPr fontId="2"/>
  </si>
  <si>
    <t>総合評価方式（特別簡易型）評価自己採点表 
 海上工事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カイジョウ</t>
    </rPh>
    <rPh sb="25" eb="27">
      <t>コウジ</t>
    </rPh>
    <rPh sb="30" eb="31">
      <t>オク</t>
    </rPh>
    <rPh sb="31" eb="32">
      <t>エン</t>
    </rPh>
    <rPh sb="36" eb="38">
      <t>ミマン</t>
    </rPh>
    <phoneticPr fontId="2"/>
  </si>
  <si>
    <t>過去１０年間における国（九州内）又は県の表彰実績（代表者）　※直近も含む。</t>
    <rPh sb="25" eb="28">
      <t>ダイヒョウシャ</t>
    </rPh>
    <phoneticPr fontId="2"/>
  </si>
  <si>
    <t>障害者雇用、高年齢者雇用、又は鹿児島県協力雇用主会等への登録（代表者）</t>
    <rPh sb="31" eb="34">
      <t>ダイヒョウシャ</t>
    </rPh>
    <phoneticPr fontId="2"/>
  </si>
  <si>
    <t>過去５年間における国又は県の同種工事の県内施工実績（代表者）</t>
    <rPh sb="26" eb="29">
      <t>ダイヒョウシャ</t>
    </rPh>
    <phoneticPr fontId="2"/>
  </si>
  <si>
    <t>過去３年間の土木一式工事の工事成績の平均点（代表者）</t>
    <rPh sb="22" eb="25">
      <t>ダイヒョウシャ</t>
    </rPh>
    <phoneticPr fontId="2"/>
  </si>
  <si>
    <t>経営事項審査における経営状況（代表者）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rPh sb="15" eb="18">
      <t>ダイヒョウシャ</t>
    </rPh>
    <phoneticPr fontId="2"/>
  </si>
  <si>
    <t>経営事項審査における技術力（代表者）</t>
    <rPh sb="0" eb="2">
      <t>ケイエイ</t>
    </rPh>
    <rPh sb="2" eb="4">
      <t>ジコウ</t>
    </rPh>
    <rPh sb="4" eb="6">
      <t>シンサ</t>
    </rPh>
    <rPh sb="10" eb="13">
      <t>ギジュツリョク</t>
    </rPh>
    <rPh sb="14" eb="17">
      <t>ダイヒョウシャ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</si>
  <si>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代表者及び代表者以外の構成員</t>
    </r>
    <rPh sb="0" eb="2">
      <t>ジュチュウ</t>
    </rPh>
    <rPh sb="2" eb="4">
      <t>コウジ</t>
    </rPh>
    <rPh sb="4" eb="5">
      <t>リョウ</t>
    </rPh>
    <rPh sb="12" eb="15">
      <t>ダイヒョウシャ</t>
    </rPh>
    <rPh sb="15" eb="16">
      <t>オヨ</t>
    </rPh>
    <rPh sb="17" eb="20">
      <t>ダイヒョウシャ</t>
    </rPh>
    <rPh sb="20" eb="22">
      <t>イガイ</t>
    </rPh>
    <rPh sb="23" eb="26">
      <t>コウセイイン</t>
    </rPh>
    <phoneticPr fontId="2"/>
  </si>
  <si>
    <t>営業所の有無（代表者）</t>
    <rPh sb="7" eb="10">
      <t>ダイヒョウシャ</t>
    </rPh>
    <phoneticPr fontId="2"/>
  </si>
  <si>
    <t>過去１０年間における国又は県の同種工事の県内施工実績（代表者）</t>
    <rPh sb="27" eb="30">
      <t>ダイヒョウシャ</t>
    </rPh>
    <phoneticPr fontId="2"/>
  </si>
  <si>
    <t>　過去２年間における災害協定に基づく緊急出動実績</t>
    <rPh sb="10" eb="12">
      <t>サイガイ</t>
    </rPh>
    <rPh sb="12" eb="14">
      <t>キョウテイ</t>
    </rPh>
    <rPh sb="15" eb="16">
      <t>モト</t>
    </rPh>
    <rPh sb="18" eb="20">
      <t>キンキュウ</t>
    </rPh>
    <rPh sb="20" eb="22">
      <t>シュツドウ</t>
    </rPh>
    <rPh sb="22" eb="24">
      <t>ジッセキ</t>
    </rPh>
    <phoneticPr fontId="2"/>
  </si>
  <si>
    <t>　過去２年間における家畜伝染病予防法に基づく防疫活動実績</t>
    <rPh sb="10" eb="12">
      <t>カチク</t>
    </rPh>
    <rPh sb="12" eb="15">
      <t>デンセンビョウ</t>
    </rPh>
    <rPh sb="15" eb="18">
      <t>ヨボウホウ</t>
    </rPh>
    <rPh sb="19" eb="20">
      <t>モト</t>
    </rPh>
    <rPh sb="22" eb="24">
      <t>ボウエキ</t>
    </rPh>
    <rPh sb="24" eb="26">
      <t>カツドウ</t>
    </rPh>
    <rPh sb="26" eb="28">
      <t>ジッセキ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</si>
  <si>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　代表者及び代表者以外の構成員</t>
    </r>
    <rPh sb="0" eb="2">
      <t>ジュチュウ</t>
    </rPh>
    <rPh sb="2" eb="4">
      <t>コウジ</t>
    </rPh>
    <rPh sb="4" eb="5">
      <t>リョウ</t>
    </rPh>
    <rPh sb="13" eb="16">
      <t>ダイヒョウシャ</t>
    </rPh>
    <rPh sb="16" eb="17">
      <t>オヨ</t>
    </rPh>
    <rPh sb="18" eb="21">
      <t>ダイヒョウシャ</t>
    </rPh>
    <rPh sb="21" eb="23">
      <t>イガイ</t>
    </rPh>
    <rPh sb="24" eb="27">
      <t>コウセイイン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</si>
  <si>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</si>
  <si>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</si>
  <si>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</si>
  <si>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</si>
  <si>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</si>
  <si>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</si>
  <si>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</si>
  <si>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</si>
  <si>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</si>
  <si>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</si>
  <si>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</si>
  <si>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</si>
  <si>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</si>
  <si>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○○○○○○工事（○○工区）</t>
    <rPh sb="6" eb="8">
      <t>コウジ</t>
    </rPh>
    <rPh sb="11" eb="13">
      <t>コウク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</si>
  <si>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</si>
  <si>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</si>
  <si>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</si>
  <si>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</si>
  <si>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</si>
  <si>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</si>
  <si>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</si>
  <si>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</si>
  <si>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</si>
  <si>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</si>
  <si>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</si>
  <si>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</si>
  <si>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過去３年間の同一発注業種の工事成績の平均点</t>
    <rPh sb="6" eb="8">
      <t>ドウイツ</t>
    </rPh>
    <rPh sb="8" eb="10">
      <t>ハッチュウ</t>
    </rPh>
    <rPh sb="10" eb="12">
      <t>ギョウシュ</t>
    </rPh>
    <phoneticPr fontId="2"/>
  </si>
  <si>
    <t>過去２年間における家畜伝染病予防法に基づく防疫活動実績</t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</si>
  <si>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t>配置予定技術者の資格保有（水産工学士又は海上工事施工管理技術者）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スイサン</t>
    </rPh>
    <rPh sb="15" eb="18">
      <t>コウガクシ</t>
    </rPh>
    <rPh sb="18" eb="19">
      <t>マタ</t>
    </rPh>
    <rPh sb="20" eb="22">
      <t>カイジョウ</t>
    </rPh>
    <rPh sb="22" eb="24">
      <t>コウジ</t>
    </rPh>
    <rPh sb="24" eb="26">
      <t>セコウ</t>
    </rPh>
    <rPh sb="26" eb="28">
      <t>カンリ</t>
    </rPh>
    <rPh sb="28" eb="31">
      <t>ギジュツシャ</t>
    </rPh>
    <phoneticPr fontId="2"/>
  </si>
  <si>
    <t>災害協定に基づく海上緊急出動体制
・自社船保有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8" eb="21">
      <t>ジシャセン</t>
    </rPh>
    <rPh sb="21" eb="23">
      <t>ホユウ</t>
    </rPh>
    <phoneticPr fontId="2"/>
  </si>
  <si>
    <t>災害協定に基づく海上緊急出動体制（代表者又は代表者以外の構成員）
・自社船保有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7" eb="20">
      <t>ダイヒョウシャ</t>
    </rPh>
    <rPh sb="20" eb="21">
      <t>マタ</t>
    </rPh>
    <rPh sb="22" eb="25">
      <t>ダイヒョウシャ</t>
    </rPh>
    <rPh sb="25" eb="27">
      <t>イガイ</t>
    </rPh>
    <rPh sb="28" eb="31">
      <t>コウセイイン</t>
    </rPh>
    <rPh sb="34" eb="37">
      <t>ジシャセン</t>
    </rPh>
    <rPh sb="37" eb="39">
      <t>ホユウ</t>
    </rPh>
    <phoneticPr fontId="2"/>
  </si>
  <si>
    <t>総合評価方式（特別簡易型）評価自己採点表 
 海上工事 （５千万円～３億円未満）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カイジョウ</t>
    </rPh>
    <rPh sb="25" eb="27">
      <t>コウジ</t>
    </rPh>
    <rPh sb="30" eb="32">
      <t>センマン</t>
    </rPh>
    <rPh sb="32" eb="33">
      <t>エン</t>
    </rPh>
    <rPh sb="35" eb="36">
      <t>オク</t>
    </rPh>
    <rPh sb="36" eb="39">
      <t>エンミマン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</si>
  <si>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</si>
  <si>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</si>
  <si>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</si>
  <si>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</si>
  <si>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</si>
  <si>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過去５年間における道路管理委託業務の受注実績</t>
    <rPh sb="9" eb="11">
      <t>ドウロ</t>
    </rPh>
    <rPh sb="11" eb="13">
      <t>カンリ</t>
    </rPh>
    <rPh sb="18" eb="20">
      <t>ジュチュウ</t>
    </rPh>
    <phoneticPr fontId="2"/>
  </si>
  <si>
    <t>前年度の道路・水辺・港・砂防ｻﾎﾟｰﾀｰとしての活動実績</t>
    <phoneticPr fontId="2"/>
  </si>
  <si>
    <t>消防団員の雇用</t>
    <phoneticPr fontId="2"/>
  </si>
  <si>
    <t xml:space="preserve">(1)または(2)のどちらかを
選択
</t>
    <phoneticPr fontId="2"/>
  </si>
  <si>
    <t xml:space="preserve">                                                                                                                    印</t>
    <rPh sb="116" eb="117">
      <t>イン</t>
    </rPh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</si>
  <si>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</si>
  <si>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配置予定技術者の資格保有（一級施工管理技士又は技術士）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イッキュウ</t>
    </rPh>
    <rPh sb="15" eb="17">
      <t>セコウ</t>
    </rPh>
    <rPh sb="17" eb="19">
      <t>カンリ</t>
    </rPh>
    <rPh sb="19" eb="21">
      <t>ギシ</t>
    </rPh>
    <rPh sb="21" eb="22">
      <t>マタ</t>
    </rPh>
    <rPh sb="23" eb="26">
      <t>ギジュツシ</t>
    </rPh>
    <phoneticPr fontId="2"/>
  </si>
  <si>
    <t>過去１０年間における国（九州内）又は県の表彰実績　※直近も含む。（代表者）</t>
    <rPh sb="33" eb="36">
      <t>ダイヒョウシャ</t>
    </rPh>
    <phoneticPr fontId="2"/>
  </si>
  <si>
    <t>担い手育成加算（代表者）</t>
    <rPh sb="0" eb="1">
      <t>ニナ</t>
    </rPh>
    <rPh sb="2" eb="3">
      <t>テ</t>
    </rPh>
    <rPh sb="3" eb="5">
      <t>イクセイ</t>
    </rPh>
    <rPh sb="5" eb="7">
      <t>カサン</t>
    </rPh>
    <rPh sb="8" eb="11">
      <t>ダイヒョウシャ</t>
    </rPh>
    <phoneticPr fontId="2"/>
  </si>
  <si>
    <t>配置予定技術者の資格保有（水産工学士又は海上工事施工管理技術者）（代表者）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3" eb="15">
      <t>スイサン</t>
    </rPh>
    <rPh sb="15" eb="18">
      <t>コウガクシ</t>
    </rPh>
    <rPh sb="18" eb="19">
      <t>マタ</t>
    </rPh>
    <rPh sb="20" eb="22">
      <t>カイジョウ</t>
    </rPh>
    <rPh sb="22" eb="24">
      <t>コウジ</t>
    </rPh>
    <rPh sb="24" eb="26">
      <t>セコウ</t>
    </rPh>
    <rPh sb="26" eb="28">
      <t>カンリ</t>
    </rPh>
    <rPh sb="28" eb="31">
      <t>ギジュツシャ</t>
    </rPh>
    <rPh sb="33" eb="36">
      <t>ダイヒョウシャ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</si>
  <si>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</si>
  <si>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前年度における週休二日の県内施工実績</t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</si>
  <si>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</si>
  <si>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</si>
  <si>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配置予定技術者の工事成績評定最高点</t>
    <phoneticPr fontId="2"/>
  </si>
  <si>
    <t>配置予定技術者の工事成績評定最高点（代表者）</t>
    <rPh sb="18" eb="21">
      <t>ダイヒョウシャ</t>
    </rPh>
    <phoneticPr fontId="2"/>
  </si>
  <si>
    <t xml:space="preserve">災害協定に基づく海上緊急出動体制
・自社船保有＋自社雇用船員２名以上                     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24" eb="26">
      <t>ジシャ</t>
    </rPh>
    <rPh sb="26" eb="28">
      <t>コヨウ</t>
    </rPh>
    <rPh sb="28" eb="30">
      <t>センイン</t>
    </rPh>
    <rPh sb="31" eb="32">
      <t>メイ</t>
    </rPh>
    <rPh sb="32" eb="34">
      <t>イジョウ</t>
    </rPh>
    <phoneticPr fontId="2"/>
  </si>
  <si>
    <t>過去３年間の土木一式工事の工事成績の平均点（代表者）</t>
    <rPh sb="6" eb="8">
      <t>ドボク</t>
    </rPh>
    <rPh sb="8" eb="10">
      <t>イッシキ</t>
    </rPh>
    <rPh sb="10" eb="12">
      <t>コウジ</t>
    </rPh>
    <rPh sb="22" eb="25">
      <t>ダイヒョウシャ</t>
    </rPh>
    <phoneticPr fontId="2"/>
  </si>
  <si>
    <t xml:space="preserve">災害協定に基づく海上緊急出動体制（代表者又は代表者以外の構成員）
・自社船保有＋自社雇用船員２名以上         </t>
    <rPh sb="0" eb="2">
      <t>サイガイ</t>
    </rPh>
    <rPh sb="2" eb="4">
      <t>キョウテイ</t>
    </rPh>
    <rPh sb="5" eb="6">
      <t>モト</t>
    </rPh>
    <rPh sb="8" eb="10">
      <t>カイジョウ</t>
    </rPh>
    <rPh sb="10" eb="12">
      <t>キンキュウ</t>
    </rPh>
    <rPh sb="12" eb="14">
      <t>シュツドウ</t>
    </rPh>
    <rPh sb="14" eb="16">
      <t>タイセイ</t>
    </rPh>
    <rPh sb="17" eb="20">
      <t>ダイヒョウシャ</t>
    </rPh>
    <rPh sb="20" eb="21">
      <t>マタ</t>
    </rPh>
    <rPh sb="22" eb="25">
      <t>ダイヒョウシャ</t>
    </rPh>
    <rPh sb="25" eb="27">
      <t>イガイ</t>
    </rPh>
    <rPh sb="28" eb="31">
      <t>コウセイイン</t>
    </rPh>
    <phoneticPr fontId="2"/>
  </si>
  <si>
    <t>②前年度の道路・水辺・港・砂防サポーターとしての活動実績</t>
    <phoneticPr fontId="2"/>
  </si>
  <si>
    <t>①過去５年間のﾎﾞﾗﾝﾃｨｱ活動等による地域貢献の実績（活動実績年数×0.2点/年）</t>
    <phoneticPr fontId="2"/>
  </si>
  <si>
    <r>
      <t>地域への貢献(評価対象①から⑧の実績が４項目を超えてある場合は，４項目を超えて入力可。ただし，評価点は評点の高い順に</t>
    </r>
    <r>
      <rPr>
        <b/>
        <u/>
        <sz val="10"/>
        <rFont val="ＭＳ Ｐゴシック"/>
        <family val="3"/>
        <charset val="128"/>
      </rPr>
      <t>最大4項目</t>
    </r>
    <r>
      <rPr>
        <sz val="10"/>
        <rFont val="ＭＳ Ｐゴシック"/>
        <family val="3"/>
        <charset val="128"/>
      </rPr>
      <t>まで，</t>
    </r>
    <r>
      <rPr>
        <b/>
        <u/>
        <sz val="10"/>
        <rFont val="ＭＳ Ｐゴシック"/>
        <family val="3"/>
        <charset val="128"/>
      </rPr>
      <t>上限1.4点</t>
    </r>
    <r>
      <rPr>
        <sz val="10"/>
        <rFont val="ＭＳ Ｐゴシック"/>
        <family val="3"/>
        <charset val="128"/>
      </rPr>
      <t>となる。)</t>
    </r>
    <rPh sb="0" eb="2">
      <t>チイキ</t>
    </rPh>
    <rPh sb="4" eb="6">
      <t>コウケン</t>
    </rPh>
    <rPh sb="7" eb="9">
      <t>ヒョウカ</t>
    </rPh>
    <rPh sb="9" eb="11">
      <t>タイショウ</t>
    </rPh>
    <rPh sb="28" eb="30">
      <t>バアイ</t>
    </rPh>
    <rPh sb="33" eb="35">
      <t>コウモク</t>
    </rPh>
    <rPh sb="36" eb="37">
      <t>コ</t>
    </rPh>
    <rPh sb="39" eb="41">
      <t>ニュウリョク</t>
    </rPh>
    <rPh sb="40" eb="41">
      <t>キニュウ</t>
    </rPh>
    <rPh sb="41" eb="42">
      <t>カ</t>
    </rPh>
    <rPh sb="49" eb="50">
      <t>テン</t>
    </rPh>
    <rPh sb="58" eb="60">
      <t>サイダイ</t>
    </rPh>
    <rPh sb="61" eb="63">
      <t>コウモク</t>
    </rPh>
    <rPh sb="66" eb="68">
      <t>ジョウゲン</t>
    </rPh>
    <rPh sb="71" eb="72">
      <t>テン</t>
    </rPh>
    <phoneticPr fontId="2"/>
  </si>
  <si>
    <t>前年度における週休二日の県内施工実績
（代表者及び代表者以外の構成員）</t>
    <rPh sb="20" eb="23">
      <t>ダイヒョウシャ</t>
    </rPh>
    <rPh sb="23" eb="24">
      <t>オヨ</t>
    </rPh>
    <rPh sb="25" eb="28">
      <t>ダイヒョウシャ</t>
    </rPh>
    <rPh sb="28" eb="30">
      <t>イガイ</t>
    </rPh>
    <rPh sb="31" eb="34">
      <t>コウセイイン</t>
    </rPh>
    <phoneticPr fontId="2"/>
  </si>
  <si>
    <t>代表者</t>
    <rPh sb="0" eb="3">
      <t>ダイヒョウシャ</t>
    </rPh>
    <phoneticPr fontId="2"/>
  </si>
  <si>
    <t>代表者以外の構成員１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</si>
  <si>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代表者以外の構成員２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</si>
  <si>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代表者以外の構成員３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</si>
  <si>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過去２年間におけるICT活用工事の県内施工実績
（代表者及び代表者以外の構成員）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</si>
  <si>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</si>
  <si>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</si>
  <si>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当該工事における建設キャリアアップシステムの活用（企業体として評価）
（代表者及び代表者以外の構成員）</t>
    <rPh sb="25" eb="28">
      <t>キギョウタイ</t>
    </rPh>
    <rPh sb="31" eb="33">
      <t>ヒョウカ</t>
    </rPh>
    <phoneticPr fontId="2"/>
  </si>
  <si>
    <t>当該工事における登録基幹技能者の活用（企業体として評価）
(代表者，代表者以外の構成員又は下請者)</t>
    <rPh sb="19" eb="22">
      <t>キギョウタイ</t>
    </rPh>
    <rPh sb="25" eb="27">
      <t>ヒョウカ</t>
    </rPh>
    <rPh sb="30" eb="33">
      <t>ダイヒョウシャ</t>
    </rPh>
    <rPh sb="34" eb="37">
      <t>ダイヒョウシャ</t>
    </rPh>
    <rPh sb="37" eb="39">
      <t>イガイ</t>
    </rPh>
    <rPh sb="40" eb="43">
      <t>コウセイイン</t>
    </rPh>
    <rPh sb="43" eb="44">
      <t>マタ</t>
    </rPh>
    <rPh sb="45" eb="48">
      <t>シタウケシャ</t>
    </rPh>
    <phoneticPr fontId="2"/>
  </si>
  <si>
    <t>前年度のＣＰＤＳ(１級土木施工管理技士）単位取得状況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phoneticPr fontId="2"/>
  </si>
  <si>
    <t>前年度のＣＰＤＳ(１級土木施工管理技士）単位取得状況（代表者）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rPh sb="27" eb="30">
      <t>ダイヒョウシャ</t>
    </rPh>
    <phoneticPr fontId="2"/>
  </si>
  <si>
    <t>前年度のＣＰＤＳ(１級土木施工管理技士）単位取得状況（代表者）</t>
    <rPh sb="0" eb="3">
      <t>ゼンネンド</t>
    </rPh>
    <rPh sb="27" eb="30">
      <t>ダイヒョウシャ</t>
    </rPh>
    <phoneticPr fontId="2"/>
  </si>
  <si>
    <t>過去５年間における九州内での国（九州内）・各県（九州内）のPC橋上部工事（道路橋）の工事成績評定点の上位３件の平均点</t>
    <phoneticPr fontId="2"/>
  </si>
  <si>
    <t>前年度における週休二日の施工実績</t>
    <phoneticPr fontId="2"/>
  </si>
  <si>
    <t>過去２年間におけるICT活用工事の施工実績</t>
    <phoneticPr fontId="2"/>
  </si>
  <si>
    <t>過去１０年間における九州内での国（九州内）・各県（九州内）・各政令市（九州内）・市町村（県内）・特殊法人（九州内）の鋼橋上部工事（道路橋）の施工実績（当該最大支間長以上）</t>
    <phoneticPr fontId="2"/>
  </si>
  <si>
    <t>過去５年間における九州内での国（九州内）・各県（九州内）の鋼橋上部工事（道路橋）の工事成績評定点の上位３件の平均点</t>
    <phoneticPr fontId="2"/>
  </si>
  <si>
    <t>過去５年間における九州内での国（九州内）・各県（九州内）の同種工事の工事成績評定点の上位３件の平均点</t>
    <rPh sb="29" eb="31">
      <t>ドウシュ</t>
    </rPh>
    <rPh sb="31" eb="33">
      <t>コウジ</t>
    </rPh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</si>
  <si>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</si>
  <si>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総合評価方式（特別簡易型）評価自己採点表 
 一般土木工事 （５千万円～１億３千万円未満）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</si>
  <si>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営業所又は工場の有無</t>
    <rPh sb="3" eb="4">
      <t>マタ</t>
    </rPh>
    <rPh sb="5" eb="7">
      <t>コウジョウ</t>
    </rPh>
    <phoneticPr fontId="2"/>
  </si>
  <si>
    <t>総合評価方式（特別簡易型）評価自己採点表 
橋梁上部工（ＰＣ）（５千万円～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6" eb="27">
      <t>コウ</t>
    </rPh>
    <rPh sb="35" eb="36">
      <t>エン</t>
    </rPh>
    <phoneticPr fontId="2"/>
  </si>
  <si>
    <t>総合評価方式（特別簡易型）評価自己採点表 
橋梁上部工（鋼橋）（５千万円～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6" eb="27">
      <t>コウ</t>
    </rPh>
    <rPh sb="28" eb="29">
      <t>ハガネ</t>
    </rPh>
    <rPh sb="29" eb="30">
      <t>ハシ</t>
    </rPh>
    <rPh sb="35" eb="36">
      <t>エン</t>
    </rPh>
    <phoneticPr fontId="2"/>
  </si>
  <si>
    <t>過去１０年間における九州内での国（九州内）・各県（九州内）・各政令市（九州内）・市町村（県内）・特殊法人（九州内）の同種工事の施工実績</t>
    <rPh sb="58" eb="60">
      <t>ドウシュ</t>
    </rPh>
    <phoneticPr fontId="2"/>
  </si>
  <si>
    <t>総合評価方式（特別簡易型）評価自己採点表 
鋼構造物工事（浮桟橋）（５千万円～ 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3">
      <t>ハガネ</t>
    </rPh>
    <rPh sb="23" eb="26">
      <t>コウゾウブツ</t>
    </rPh>
    <rPh sb="26" eb="28">
      <t>コウジ</t>
    </rPh>
    <rPh sb="29" eb="32">
      <t>ウキサンバシ</t>
    </rPh>
    <rPh sb="37" eb="38">
      <t>エン</t>
    </rPh>
    <phoneticPr fontId="2"/>
  </si>
  <si>
    <t>過去１０年間における九州内での国（九州内）・各県（九州内）・各政令市（九州内）・市町村（県内）・特殊法人（九州内）の同種工事の施工実績（当該最大支間長以上）</t>
    <rPh sb="58" eb="60">
      <t>ドウシュ</t>
    </rPh>
    <rPh sb="60" eb="6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</si>
</sst>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36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 wrapText="1"/>
    </xf>
    <xf numFmtId="176" fontId="3" fillId="25" borderId="5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7" xfId="0" applyNumberFormat="1" applyFont="1" applyBorder="1" applyAlignment="1">
      <alignment horizontal="center" vertical="center"/>
    </xf>
    <xf numFmtId="0" fontId="3" fillId="25" borderId="31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vertical="center" wrapText="1"/>
      <protection locked="0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right" vertical="center"/>
    </xf>
    <xf numFmtId="0" fontId="30" fillId="0" borderId="0" xfId="43" applyFont="1" applyBorder="1" applyAlignment="1">
      <alignment horizontal="left" vertical="center"/>
    </xf>
    <xf numFmtId="0" fontId="28" fillId="0" borderId="73" xfId="43" applyFont="1" applyBorder="1" applyAlignment="1">
      <alignment vertical="center"/>
    </xf>
    <xf numFmtId="0" fontId="28" fillId="0" borderId="51" xfId="43" applyFont="1" applyBorder="1" applyAlignment="1">
      <alignment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83" xfId="0" applyNumberFormat="1" applyFont="1" applyBorder="1" applyAlignment="1">
      <alignment horizontal="center" vertical="center" wrapText="1"/>
    </xf>
    <xf numFmtId="0" fontId="5" fillId="0" borderId="51" xfId="0" quotePrefix="1" applyFont="1" applyBorder="1" applyAlignment="1">
      <alignment vertical="center" wrapText="1" shrinkToFit="1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32" fillId="27" borderId="0" xfId="0" applyNumberFormat="1" applyFont="1" applyFill="1" applyBorder="1" applyAlignment="1">
      <alignment horizontal="center" vertical="center" shrinkToFit="1"/>
    </xf>
    <xf numFmtId="176" fontId="32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right"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176" fontId="3" fillId="0" borderId="93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176" fontId="3" fillId="0" borderId="9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7" fillId="0" borderId="35" xfId="0" applyFont="1" applyBorder="1" applyAlignment="1">
      <alignment horizontal="center" vertical="center" textRotation="255" shrinkToFit="1"/>
    </xf>
    <xf numFmtId="176" fontId="0" fillId="0" borderId="96" xfId="0" applyNumberFormat="1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right" vertical="center" wrapTex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3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78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36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8" xfId="0" applyNumberFormat="1" applyFont="1" applyFill="1" applyBorder="1" applyAlignment="1">
      <alignment horizontal="right" vertical="center"/>
    </xf>
    <xf numFmtId="176" fontId="0" fillId="0" borderId="45" xfId="0" applyNumberFormat="1" applyFont="1" applyBorder="1" applyAlignment="1">
      <alignment horizontal="right" vertical="center"/>
    </xf>
    <xf numFmtId="176" fontId="0" fillId="0" borderId="58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176" fontId="0" fillId="0" borderId="96" xfId="0" applyNumberFormat="1" applyFont="1" applyBorder="1" applyAlignment="1">
      <alignment horizontal="right" vertical="center"/>
    </xf>
    <xf numFmtId="176" fontId="0" fillId="0" borderId="41" xfId="0" applyNumberFormat="1" applyFont="1" applyBorder="1" applyAlignment="1">
      <alignment horizontal="right" vertical="center"/>
    </xf>
    <xf numFmtId="176" fontId="0" fillId="0" borderId="89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107" xfId="0" applyNumberFormat="1" applyFont="1" applyBorder="1" applyAlignment="1">
      <alignment horizontal="right" vertical="center"/>
    </xf>
    <xf numFmtId="176" fontId="0" fillId="0" borderId="106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 wrapText="1"/>
    </xf>
    <xf numFmtId="176" fontId="0" fillId="0" borderId="52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0" fontId="0" fillId="25" borderId="16" xfId="0" applyFont="1" applyFill="1" applyBorder="1" applyAlignment="1">
      <alignment vertical="center" shrinkToFit="1"/>
    </xf>
    <xf numFmtId="176" fontId="0" fillId="0" borderId="100" xfId="0" applyNumberFormat="1" applyFont="1" applyBorder="1" applyAlignment="1">
      <alignment horizontal="right" vertical="center"/>
    </xf>
    <xf numFmtId="176" fontId="0" fillId="0" borderId="38" xfId="0" applyNumberFormat="1" applyFont="1" applyFill="1" applyBorder="1" applyAlignment="1">
      <alignment horizontal="right" vertical="center"/>
    </xf>
    <xf numFmtId="0" fontId="36" fillId="0" borderId="0" xfId="43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73" xfId="43" applyFont="1" applyBorder="1" applyAlignment="1">
      <alignment horizontal="right" vertical="center"/>
    </xf>
    <xf numFmtId="0" fontId="28" fillId="0" borderId="51" xfId="43" applyFont="1" applyBorder="1" applyAlignment="1">
      <alignment horizontal="right" vertical="center"/>
    </xf>
    <xf numFmtId="0" fontId="29" fillId="0" borderId="0" xfId="43" applyFont="1" applyAlignment="1">
      <alignment horizontal="center" vertical="center"/>
    </xf>
    <xf numFmtId="0" fontId="28" fillId="0" borderId="0" xfId="43" applyFont="1" applyAlignment="1">
      <alignment horizontal="distributed" vertical="center"/>
    </xf>
    <xf numFmtId="0" fontId="31" fillId="0" borderId="0" xfId="43" applyFont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8" borderId="47" xfId="0" applyNumberFormat="1" applyFont="1" applyFill="1" applyBorder="1" applyAlignment="1">
      <alignment horizontal="center" vertical="center"/>
    </xf>
    <xf numFmtId="176" fontId="3" fillId="25" borderId="76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84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 applyProtection="1">
      <alignment horizontal="right" vertical="center" shrinkToFit="1"/>
    </xf>
    <xf numFmtId="0" fontId="3" fillId="25" borderId="55" xfId="0" applyFont="1" applyFill="1" applyBorder="1" applyAlignment="1">
      <alignment horizontal="right" vertical="center" shrinkToFit="1"/>
    </xf>
    <xf numFmtId="176" fontId="3" fillId="25" borderId="90" xfId="0" applyNumberFormat="1" applyFont="1" applyFill="1" applyBorder="1" applyAlignment="1" applyProtection="1">
      <alignment vertical="center" shrinkToFit="1"/>
      <protection locked="0"/>
    </xf>
    <xf numFmtId="0" fontId="3" fillId="25" borderId="91" xfId="0" applyFont="1" applyFill="1" applyBorder="1" applyAlignment="1">
      <alignment vertical="center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62" xfId="0" applyFont="1" applyBorder="1" applyAlignment="1">
      <alignment horizontal="left" vertical="center" wrapText="1" shrinkToFit="1"/>
    </xf>
    <xf numFmtId="0" fontId="5" fillId="0" borderId="92" xfId="0" applyFont="1" applyBorder="1" applyAlignment="1">
      <alignment horizontal="left" vertical="center" wrapText="1" shrinkToFit="1"/>
    </xf>
    <xf numFmtId="0" fontId="5" fillId="0" borderId="86" xfId="0" applyFont="1" applyBorder="1" applyAlignment="1">
      <alignment horizontal="left" vertical="center" wrapText="1" shrinkToFit="1"/>
    </xf>
    <xf numFmtId="0" fontId="5" fillId="0" borderId="87" xfId="0" applyFont="1" applyBorder="1" applyAlignment="1">
      <alignment horizontal="left" vertical="center" wrapText="1" shrinkToFit="1"/>
    </xf>
    <xf numFmtId="0" fontId="5" fillId="0" borderId="88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1" xfId="0" applyFont="1" applyBorder="1" applyAlignment="1">
      <alignment horizontal="left" vertical="center" wrapText="1" shrinkToFit="1"/>
    </xf>
    <xf numFmtId="0" fontId="5" fillId="0" borderId="85" xfId="0" applyFont="1" applyBorder="1" applyAlignment="1">
      <alignment horizontal="left" vertical="center" wrapText="1" shrinkToFit="1"/>
    </xf>
    <xf numFmtId="0" fontId="5" fillId="0" borderId="25" xfId="0" quotePrefix="1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76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left" vertical="center" wrapText="1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0" borderId="74" xfId="0" applyFont="1" applyFill="1" applyBorder="1" applyAlignment="1">
      <alignment horizontal="left" vertical="center" wrapText="1" shrinkToFit="1"/>
    </xf>
    <xf numFmtId="176" fontId="3" fillId="0" borderId="23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176" fontId="3" fillId="25" borderId="58" xfId="0" applyNumberFormat="1" applyFont="1" applyFill="1" applyBorder="1" applyAlignment="1">
      <alignment vertical="center" shrinkToFit="1"/>
    </xf>
    <xf numFmtId="0" fontId="0" fillId="25" borderId="24" xfId="0" applyFont="1" applyFill="1" applyBorder="1" applyAlignment="1">
      <alignment vertical="center" shrinkToFi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5" fillId="0" borderId="77" xfId="0" applyFont="1" applyFill="1" applyBorder="1" applyAlignment="1">
      <alignment horizontal="left" vertical="center" wrapText="1" shrinkToFit="1"/>
    </xf>
    <xf numFmtId="0" fontId="0" fillId="0" borderId="78" xfId="0" applyFont="1" applyFill="1" applyBorder="1" applyAlignment="1">
      <alignment horizontal="left" vertical="center" wrapText="1" shrinkToFit="1"/>
    </xf>
    <xf numFmtId="0" fontId="0" fillId="0" borderId="79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55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horizontal="left" vertical="center" wrapText="1" shrinkToFit="1"/>
    </xf>
    <xf numFmtId="0" fontId="0" fillId="0" borderId="33" xfId="0" applyFont="1" applyFill="1" applyBorder="1" applyAlignment="1">
      <alignment horizontal="left" vertical="center" wrapText="1" shrinkToFit="1"/>
    </xf>
    <xf numFmtId="0" fontId="0" fillId="0" borderId="60" xfId="0" applyFont="1" applyFill="1" applyBorder="1" applyAlignment="1">
      <alignment horizontal="left" vertical="center" wrapText="1" shrinkToFit="1"/>
    </xf>
    <xf numFmtId="176" fontId="3" fillId="25" borderId="54" xfId="0" applyNumberFormat="1" applyFont="1" applyFill="1" applyBorder="1" applyAlignment="1">
      <alignment vertical="center" shrinkToFit="1"/>
    </xf>
    <xf numFmtId="0" fontId="0" fillId="25" borderId="31" xfId="0" applyFont="1" applyFill="1" applyBorder="1" applyAlignment="1">
      <alignment vertical="center" shrinkToFit="1"/>
    </xf>
    <xf numFmtId="177" fontId="3" fillId="25" borderId="56" xfId="0" applyNumberFormat="1" applyFont="1" applyFill="1" applyBorder="1" applyAlignment="1">
      <alignment vertical="center" shrinkToFit="1"/>
    </xf>
    <xf numFmtId="177" fontId="0" fillId="25" borderId="43" xfId="0" applyNumberFormat="1" applyFont="1" applyFill="1" applyBorder="1" applyAlignment="1">
      <alignment vertical="center" shrinkToFit="1"/>
    </xf>
    <xf numFmtId="0" fontId="5" fillId="0" borderId="33" xfId="0" applyFont="1" applyFill="1" applyBorder="1" applyAlignment="1">
      <alignment horizontal="left" vertical="center" wrapText="1" shrinkToFit="1"/>
    </xf>
    <xf numFmtId="177" fontId="3" fillId="25" borderId="58" xfId="0" applyNumberFormat="1" applyFont="1" applyFill="1" applyBorder="1" applyAlignment="1">
      <alignment vertical="center" shrinkToFit="1"/>
    </xf>
    <xf numFmtId="177" fontId="0" fillId="25" borderId="24" xfId="0" applyNumberFormat="1" applyFont="1" applyFill="1" applyBorder="1" applyAlignment="1">
      <alignment vertical="center" shrinkToFit="1"/>
    </xf>
    <xf numFmtId="0" fontId="5" fillId="26" borderId="32" xfId="0" applyFont="1" applyFill="1" applyBorder="1" applyAlignment="1">
      <alignment horizontal="left" vertical="center" wrapText="1" shrinkToFit="1"/>
    </xf>
    <xf numFmtId="0" fontId="5" fillId="26" borderId="33" xfId="0" applyFont="1" applyFill="1" applyBorder="1" applyAlignment="1">
      <alignment horizontal="left" vertical="center" wrapText="1" shrinkToFit="1"/>
    </xf>
    <xf numFmtId="176" fontId="32" fillId="27" borderId="54" xfId="0" applyNumberFormat="1" applyFont="1" applyFill="1" applyBorder="1" applyAlignment="1">
      <alignment horizontal="center" vertical="center" wrapText="1" shrinkToFit="1"/>
    </xf>
    <xf numFmtId="176" fontId="32" fillId="27" borderId="31" xfId="0" applyNumberFormat="1" applyFont="1" applyFill="1" applyBorder="1" applyAlignment="1">
      <alignment horizontal="center" vertical="center" shrinkToFit="1"/>
    </xf>
    <xf numFmtId="176" fontId="32" fillId="27" borderId="12" xfId="0" applyNumberFormat="1" applyFont="1" applyFill="1" applyBorder="1" applyAlignment="1">
      <alignment horizontal="center" vertical="center" shrinkToFit="1"/>
    </xf>
    <xf numFmtId="176" fontId="32" fillId="27" borderId="30" xfId="0" applyNumberFormat="1" applyFont="1" applyFill="1" applyBorder="1" applyAlignment="1">
      <alignment horizontal="center" vertical="center" shrinkToFit="1"/>
    </xf>
    <xf numFmtId="0" fontId="5" fillId="24" borderId="71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5" fillId="24" borderId="47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2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5" fillId="0" borderId="50" xfId="0" applyFont="1" applyFill="1" applyBorder="1" applyAlignment="1" applyProtection="1">
      <alignment horizontal="left" vertical="center" shrinkToFit="1"/>
    </xf>
    <xf numFmtId="0" fontId="3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1" xfId="0" applyFont="1" applyFill="1" applyBorder="1" applyAlignment="1">
      <alignment horizontal="left" vertical="center" wrapText="1" shrinkToFit="1"/>
    </xf>
    <xf numFmtId="0" fontId="5" fillId="0" borderId="85" xfId="0" applyFont="1" applyFill="1" applyBorder="1" applyAlignment="1">
      <alignment horizontal="left" vertical="center" wrapText="1" shrinkToFi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5" xfId="0" applyFont="1" applyFill="1" applyBorder="1" applyAlignment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6" xfId="0" applyNumberFormat="1" applyFont="1" applyFill="1" applyBorder="1" applyAlignment="1" applyProtection="1">
      <alignment vertical="center" shrinkToFit="1"/>
      <protection locked="0"/>
    </xf>
    <xf numFmtId="0" fontId="3" fillId="25" borderId="43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25" borderId="45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textRotation="255" wrapText="1"/>
    </xf>
    <xf numFmtId="0" fontId="2" fillId="0" borderId="40" xfId="0" applyFont="1" applyBorder="1" applyAlignment="1">
      <alignment horizontal="center" vertical="center" textRotation="255" wrapText="1"/>
    </xf>
    <xf numFmtId="0" fontId="2" fillId="0" borderId="36" xfId="0" applyFont="1" applyBorder="1" applyAlignment="1">
      <alignment horizontal="center" vertical="center" textRotation="255" wrapText="1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5" xfId="0" applyFont="1" applyFill="1" applyBorder="1" applyAlignment="1">
      <alignment vertical="center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0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right" vertical="center" wrapText="1"/>
    </xf>
    <xf numFmtId="0" fontId="0" fillId="0" borderId="28" xfId="0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0" fillId="0" borderId="23" xfId="0" applyFont="1" applyBorder="1" applyAlignment="1">
      <alignment horizontal="center" vertical="center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70" xfId="0" applyFont="1" applyFill="1" applyBorder="1" applyAlignment="1">
      <alignment vertical="center" shrinkToFi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textRotation="255" wrapText="1" readingOrder="1"/>
    </xf>
    <xf numFmtId="0" fontId="2" fillId="0" borderId="40" xfId="0" applyFont="1" applyBorder="1" applyAlignment="1">
      <alignment horizontal="center" vertical="center" textRotation="255" readingOrder="1"/>
    </xf>
    <xf numFmtId="0" fontId="2" fillId="0" borderId="36" xfId="0" applyFont="1" applyBorder="1" applyAlignment="1">
      <alignment horizontal="center" vertical="center" textRotation="255" readingOrder="1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70" xfId="0" applyFont="1" applyFill="1" applyBorder="1" applyAlignment="1">
      <alignment vertical="center" shrinkToFit="1"/>
    </xf>
    <xf numFmtId="176" fontId="3" fillId="25" borderId="54" xfId="0" applyNumberFormat="1" applyFont="1" applyFill="1" applyBorder="1" applyAlignment="1">
      <alignment horizontal="right" vertical="center" shrinkToFit="1"/>
    </xf>
    <xf numFmtId="176" fontId="3" fillId="25" borderId="31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2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73" xfId="0" applyFont="1" applyFill="1" applyBorder="1" applyAlignment="1">
      <alignment horizontal="left" vertical="center" wrapText="1" shrinkToFit="1"/>
    </xf>
    <xf numFmtId="0" fontId="5" fillId="0" borderId="20" xfId="0" applyFont="1" applyFill="1" applyBorder="1" applyAlignment="1">
      <alignment horizontal="left" vertical="center" wrapText="1" shrinkToFit="1"/>
    </xf>
    <xf numFmtId="0" fontId="5" fillId="0" borderId="110" xfId="0" applyFont="1" applyFill="1" applyBorder="1" applyAlignment="1">
      <alignment horizontal="left" vertical="center" shrinkToFit="1"/>
    </xf>
    <xf numFmtId="0" fontId="5" fillId="0" borderId="111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84" xfId="0" applyFont="1" applyFill="1" applyBorder="1" applyAlignment="1">
      <alignment horizontal="left" vertical="center" shrinkToFit="1"/>
    </xf>
    <xf numFmtId="176" fontId="3" fillId="25" borderId="108" xfId="0" applyNumberFormat="1" applyFont="1" applyFill="1" applyBorder="1" applyAlignment="1">
      <alignment horizontal="right" vertical="center" shrinkToFit="1"/>
    </xf>
    <xf numFmtId="0" fontId="0" fillId="25" borderId="109" xfId="0" applyFont="1" applyFill="1" applyBorder="1" applyAlignment="1">
      <alignment horizontal="right" vertical="center" shrinkToFit="1"/>
    </xf>
    <xf numFmtId="176" fontId="3" fillId="25" borderId="112" xfId="0" applyNumberFormat="1" applyFont="1" applyFill="1" applyBorder="1" applyAlignment="1">
      <alignment horizontal="right" vertical="center" shrinkToFit="1"/>
    </xf>
    <xf numFmtId="0" fontId="0" fillId="25" borderId="113" xfId="0" applyFont="1" applyFill="1" applyBorder="1" applyAlignment="1">
      <alignment horizontal="right" vertical="center" shrinkToFit="1"/>
    </xf>
    <xf numFmtId="0" fontId="5" fillId="0" borderId="80" xfId="0" applyFont="1" applyFill="1" applyBorder="1" applyAlignment="1">
      <alignment horizontal="left" vertical="center" wrapText="1" shrinkToFit="1"/>
    </xf>
    <xf numFmtId="0" fontId="5" fillId="0" borderId="82" xfId="0" applyFont="1" applyFill="1" applyBorder="1" applyAlignment="1">
      <alignment horizontal="left" vertical="center" wrapText="1" shrinkToFit="1"/>
    </xf>
    <xf numFmtId="0" fontId="5" fillId="0" borderId="72" xfId="0" applyFont="1" applyFill="1" applyBorder="1" applyAlignment="1">
      <alignment horizontal="left" vertical="center" shrinkToFit="1"/>
    </xf>
    <xf numFmtId="0" fontId="5" fillId="0" borderId="74" xfId="0" applyFont="1" applyFill="1" applyBorder="1" applyAlignment="1">
      <alignment horizontal="left" vertical="center" shrinkToFit="1"/>
    </xf>
    <xf numFmtId="176" fontId="3" fillId="25" borderId="37" xfId="0" applyNumberFormat="1" applyFont="1" applyFill="1" applyBorder="1" applyAlignment="1">
      <alignment horizontal="right" vertical="center" shrinkToFit="1"/>
    </xf>
    <xf numFmtId="176" fontId="3" fillId="25" borderId="22" xfId="0" applyNumberFormat="1" applyFont="1" applyFill="1" applyBorder="1" applyAlignment="1">
      <alignment horizontal="right" vertical="center" shrinkToFit="1"/>
    </xf>
    <xf numFmtId="176" fontId="3" fillId="25" borderId="109" xfId="0" applyNumberFormat="1" applyFont="1" applyFill="1" applyBorder="1" applyAlignment="1">
      <alignment horizontal="right" vertical="center" shrinkToFit="1"/>
    </xf>
    <xf numFmtId="176" fontId="3" fillId="25" borderId="11" xfId="0" applyNumberFormat="1" applyFont="1" applyFill="1" applyBorder="1" applyAlignment="1">
      <alignment horizontal="right" vertical="center" shrinkToFit="1"/>
    </xf>
    <xf numFmtId="0" fontId="0" fillId="25" borderId="25" xfId="0" applyFont="1" applyFill="1" applyBorder="1" applyAlignment="1">
      <alignment horizontal="right" vertical="center" shrinkToFit="1"/>
    </xf>
    <xf numFmtId="0" fontId="32" fillId="0" borderId="37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9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>
      <alignment horizontal="left" vertical="center" wrapText="1" shrinkToFit="1"/>
    </xf>
    <xf numFmtId="0" fontId="0" fillId="0" borderId="14" xfId="0" applyFont="1" applyFill="1" applyBorder="1" applyAlignment="1">
      <alignment horizontal="left" vertical="center" wrapText="1" shrinkToFit="1"/>
    </xf>
    <xf numFmtId="0" fontId="0" fillId="0" borderId="68" xfId="0" applyFont="1" applyFill="1" applyBorder="1" applyAlignment="1">
      <alignment horizontal="left" vertical="center" wrapText="1" shrinkToFit="1"/>
    </xf>
    <xf numFmtId="0" fontId="5" fillId="0" borderId="72" xfId="0" applyFont="1" applyBorder="1" applyAlignment="1">
      <alignment horizontal="left" vertical="center" wrapText="1" shrinkToFit="1"/>
    </xf>
    <xf numFmtId="0" fontId="5" fillId="0" borderId="73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left" vertical="center" wrapText="1" shrinkToFit="1"/>
    </xf>
    <xf numFmtId="177" fontId="3" fillId="25" borderId="56" xfId="0" applyNumberFormat="1" applyFont="1" applyFill="1" applyBorder="1" applyAlignment="1" applyProtection="1">
      <alignment horizontal="right" vertical="center" shrinkToFit="1"/>
      <protection locked="0"/>
    </xf>
    <xf numFmtId="177" fontId="3" fillId="25" borderId="43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18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3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25" borderId="53" xfId="0" applyNumberFormat="1" applyFont="1" applyFill="1" applyBorder="1" applyAlignment="1">
      <alignment horizontal="right" vertical="center" shrinkToFit="1"/>
    </xf>
    <xf numFmtId="176" fontId="3" fillId="25" borderId="55" xfId="0" applyNumberFormat="1" applyFont="1" applyFill="1" applyBorder="1" applyAlignment="1">
      <alignment horizontal="right" vertical="center" shrinkToFit="1"/>
    </xf>
    <xf numFmtId="176" fontId="3" fillId="25" borderId="56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3" xfId="0" applyNumberFormat="1" applyFont="1" applyFill="1" applyBorder="1" applyAlignment="1" applyProtection="1">
      <alignment horizontal="right" vertical="center" shrinkToFit="1"/>
      <protection locked="0"/>
    </xf>
    <xf numFmtId="176" fontId="32" fillId="27" borderId="31" xfId="0" applyNumberFormat="1" applyFont="1" applyFill="1" applyBorder="1" applyAlignment="1">
      <alignment horizontal="center" vertical="center" wrapText="1" shrinkToFit="1"/>
    </xf>
    <xf numFmtId="176" fontId="32" fillId="27" borderId="12" xfId="0" applyNumberFormat="1" applyFont="1" applyFill="1" applyBorder="1" applyAlignment="1">
      <alignment horizontal="center" vertical="center" wrapText="1" shrinkToFit="1"/>
    </xf>
    <xf numFmtId="176" fontId="32" fillId="27" borderId="30" xfId="0" applyNumberFormat="1" applyFont="1" applyFill="1" applyBorder="1" applyAlignment="1">
      <alignment horizontal="center" vertical="center" wrapText="1" shrinkToFit="1"/>
    </xf>
    <xf numFmtId="0" fontId="5" fillId="26" borderId="77" xfId="0" applyFont="1" applyFill="1" applyBorder="1" applyAlignment="1">
      <alignment horizontal="left" vertical="center" wrapText="1" shrinkToFit="1"/>
    </xf>
    <xf numFmtId="0" fontId="5" fillId="26" borderId="78" xfId="0" applyFont="1" applyFill="1" applyBorder="1" applyAlignment="1">
      <alignment horizontal="left" vertical="center" wrapText="1" shrinkToFit="1"/>
    </xf>
    <xf numFmtId="0" fontId="5" fillId="26" borderId="79" xfId="0" applyFont="1" applyFill="1" applyBorder="1" applyAlignment="1">
      <alignment horizontal="left" vertical="center" wrapText="1" shrinkToFit="1"/>
    </xf>
    <xf numFmtId="176" fontId="3" fillId="25" borderId="58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24" xfId="0" applyNumberFormat="1" applyFont="1" applyFill="1" applyBorder="1" applyAlignment="1" applyProtection="1">
      <alignment horizontal="right" vertical="center" shrinkToFit="1"/>
      <protection locked="0"/>
    </xf>
    <xf numFmtId="177" fontId="3" fillId="25" borderId="56" xfId="0" applyNumberFormat="1" applyFont="1" applyFill="1" applyBorder="1" applyAlignment="1" applyProtection="1">
      <alignment horizontal="right" vertical="center" shrinkToFit="1"/>
    </xf>
    <xf numFmtId="177" fontId="3" fillId="25" borderId="43" xfId="0" applyNumberFormat="1" applyFont="1" applyFill="1" applyBorder="1" applyAlignment="1">
      <alignment horizontal="right" vertical="center" shrinkToFit="1"/>
    </xf>
    <xf numFmtId="176" fontId="3" fillId="25" borderId="12" xfId="0" applyNumberFormat="1" applyFont="1" applyFill="1" applyBorder="1" applyAlignment="1" applyProtection="1">
      <alignment horizontal="right" vertical="center" shrinkToFit="1"/>
    </xf>
    <xf numFmtId="0" fontId="3" fillId="25" borderId="30" xfId="0" applyFont="1" applyFill="1" applyBorder="1" applyAlignment="1">
      <alignment horizontal="right" vertical="center" shrinkToFit="1"/>
    </xf>
    <xf numFmtId="0" fontId="5" fillId="0" borderId="80" xfId="0" applyFont="1" applyBorder="1" applyAlignment="1">
      <alignment horizontal="left" vertical="center" wrapText="1"/>
    </xf>
    <xf numFmtId="0" fontId="5" fillId="0" borderId="81" xfId="0" applyFont="1" applyBorder="1" applyAlignment="1">
      <alignment horizontal="left" vertical="center" wrapText="1"/>
    </xf>
    <xf numFmtId="0" fontId="5" fillId="0" borderId="82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176" fontId="3" fillId="25" borderId="54" xfId="0" applyNumberFormat="1" applyFont="1" applyFill="1" applyBorder="1" applyAlignment="1" applyProtection="1">
      <alignment horizontal="right" vertical="center" shrinkToFit="1"/>
    </xf>
    <xf numFmtId="176" fontId="3" fillId="25" borderId="31" xfId="0" applyNumberFormat="1" applyFont="1" applyFill="1" applyBorder="1" applyAlignment="1" applyProtection="1">
      <alignment horizontal="right" vertical="center" shrinkToFit="1"/>
    </xf>
    <xf numFmtId="176" fontId="3" fillId="25" borderId="30" xfId="0" applyNumberFormat="1" applyFont="1" applyFill="1" applyBorder="1" applyAlignment="1" applyProtection="1">
      <alignment horizontal="right" vertical="center" shrinkToFit="1"/>
    </xf>
    <xf numFmtId="0" fontId="5" fillId="0" borderId="48" xfId="0" applyFont="1" applyFill="1" applyBorder="1" applyAlignment="1">
      <alignment horizontal="left" vertical="center" wrapText="1" shrinkToFit="1"/>
    </xf>
    <xf numFmtId="0" fontId="0" fillId="0" borderId="49" xfId="0" applyFont="1" applyFill="1" applyBorder="1" applyAlignment="1">
      <alignment horizontal="left" vertical="center" wrapText="1" shrinkToFit="1"/>
    </xf>
    <xf numFmtId="0" fontId="0" fillId="0" borderId="50" xfId="0" applyFont="1" applyFill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>
      <alignment vertical="center" shrinkToFit="1"/>
    </xf>
    <xf numFmtId="0" fontId="0" fillId="25" borderId="25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horizontal="left" vertical="center" wrapText="1" shrinkToFit="1"/>
    </xf>
    <xf numFmtId="177" fontId="3" fillId="25" borderId="37" xfId="0" applyNumberFormat="1" applyFont="1" applyFill="1" applyBorder="1" applyAlignment="1">
      <alignment vertical="center" shrinkToFit="1"/>
    </xf>
    <xf numFmtId="177" fontId="0" fillId="25" borderId="22" xfId="0" applyNumberFormat="1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 wrapText="1"/>
    </xf>
    <xf numFmtId="176" fontId="3" fillId="25" borderId="56" xfId="0" applyNumberFormat="1" applyFont="1" applyFill="1" applyBorder="1" applyAlignment="1">
      <alignment vertical="center" shrinkToFit="1"/>
    </xf>
    <xf numFmtId="0" fontId="0" fillId="25" borderId="43" xfId="0" applyFont="1" applyFill="1" applyBorder="1" applyAlignment="1">
      <alignment vertical="center" shrinkToFit="1"/>
    </xf>
    <xf numFmtId="0" fontId="3" fillId="0" borderId="4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7" fontId="3" fillId="0" borderId="47" xfId="0" applyNumberFormat="1" applyFont="1" applyBorder="1" applyAlignment="1">
      <alignment horizontal="center" vertical="center"/>
    </xf>
    <xf numFmtId="176" fontId="3" fillId="25" borderId="53" xfId="0" applyNumberFormat="1" applyFont="1" applyFill="1" applyBorder="1" applyAlignment="1" applyProtection="1">
      <alignment vertical="center" shrinkToFit="1"/>
      <protection locked="0"/>
    </xf>
    <xf numFmtId="0" fontId="3" fillId="25" borderId="55" xfId="0" applyFont="1" applyFill="1" applyBorder="1" applyAlignment="1">
      <alignment vertical="center" shrinkToFit="1"/>
    </xf>
    <xf numFmtId="0" fontId="5" fillId="0" borderId="9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left" vertical="center" shrinkToFit="1"/>
    </xf>
    <xf numFmtId="0" fontId="5" fillId="0" borderId="101" xfId="0" applyFont="1" applyBorder="1" applyAlignment="1">
      <alignment horizontal="left" vertical="center" shrinkToFit="1"/>
    </xf>
    <xf numFmtId="0" fontId="5" fillId="0" borderId="102" xfId="0" applyFont="1" applyBorder="1" applyAlignment="1">
      <alignment horizontal="left" vertical="center" shrinkToFit="1"/>
    </xf>
    <xf numFmtId="176" fontId="3" fillId="25" borderId="54" xfId="0" applyNumberFormat="1" applyFont="1" applyFill="1" applyBorder="1" applyAlignment="1" applyProtection="1">
      <alignment vertical="center" shrinkToFit="1"/>
      <protection locked="0"/>
    </xf>
    <xf numFmtId="0" fontId="3" fillId="25" borderId="31" xfId="0" applyFont="1" applyFill="1" applyBorder="1" applyAlignment="1">
      <alignment vertical="center" shrinkToFit="1"/>
    </xf>
    <xf numFmtId="176" fontId="3" fillId="25" borderId="98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9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03" xfId="0" applyFont="1" applyBorder="1" applyAlignment="1">
      <alignment horizontal="left" vertical="center" shrinkToFit="1"/>
    </xf>
    <xf numFmtId="0" fontId="5" fillId="0" borderId="97" xfId="0" applyFont="1" applyBorder="1" applyAlignment="1">
      <alignment horizontal="left" vertical="center" shrinkToFit="1"/>
    </xf>
    <xf numFmtId="0" fontId="5" fillId="0" borderId="104" xfId="0" applyFont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workbookViewId="0">
      <selection activeCell="R36" sqref="R36"/>
    </sheetView>
  </sheetViews>
  <sheetFormatPr defaultColWidth="2.7265625" defaultRowHeight="24" customHeight="1"/>
  <cols>
    <col min="1" max="1" width="2.08984375" style="26" customWidth="1"/>
    <col min="2" max="25" width="3.6328125" style="26" customWidth="1"/>
    <col min="26" max="26" width="2.08984375" style="26" customWidth="1"/>
    <col min="27" max="256" width="2.7265625" style="26"/>
    <col min="257" max="257" width="2.08984375" style="26" customWidth="1"/>
    <col min="258" max="281" width="3.6328125" style="26" customWidth="1"/>
    <col min="282" max="282" width="2.08984375" style="26" customWidth="1"/>
    <col min="283" max="512" width="2.7265625" style="26"/>
    <col min="513" max="513" width="2.08984375" style="26" customWidth="1"/>
    <col min="514" max="537" width="3.6328125" style="26" customWidth="1"/>
    <col min="538" max="538" width="2.08984375" style="26" customWidth="1"/>
    <col min="539" max="768" width="2.7265625" style="26"/>
    <col min="769" max="769" width="2.08984375" style="26" customWidth="1"/>
    <col min="770" max="793" width="3.6328125" style="26" customWidth="1"/>
    <col min="794" max="794" width="2.08984375" style="26" customWidth="1"/>
    <col min="795" max="1024" width="2.7265625" style="26"/>
    <col min="1025" max="1025" width="2.08984375" style="26" customWidth="1"/>
    <col min="1026" max="1049" width="3.6328125" style="26" customWidth="1"/>
    <col min="1050" max="1050" width="2.08984375" style="26" customWidth="1"/>
    <col min="1051" max="1280" width="2.7265625" style="26"/>
    <col min="1281" max="1281" width="2.08984375" style="26" customWidth="1"/>
    <col min="1282" max="1305" width="3.6328125" style="26" customWidth="1"/>
    <col min="1306" max="1306" width="2.08984375" style="26" customWidth="1"/>
    <col min="1307" max="1536" width="2.7265625" style="26"/>
    <col min="1537" max="1537" width="2.08984375" style="26" customWidth="1"/>
    <col min="1538" max="1561" width="3.6328125" style="26" customWidth="1"/>
    <col min="1562" max="1562" width="2.08984375" style="26" customWidth="1"/>
    <col min="1563" max="1792" width="2.7265625" style="26"/>
    <col min="1793" max="1793" width="2.08984375" style="26" customWidth="1"/>
    <col min="1794" max="1817" width="3.6328125" style="26" customWidth="1"/>
    <col min="1818" max="1818" width="2.08984375" style="26" customWidth="1"/>
    <col min="1819" max="2048" width="2.7265625" style="26"/>
    <col min="2049" max="2049" width="2.08984375" style="26" customWidth="1"/>
    <col min="2050" max="2073" width="3.6328125" style="26" customWidth="1"/>
    <col min="2074" max="2074" width="2.08984375" style="26" customWidth="1"/>
    <col min="2075" max="2304" width="2.7265625" style="26"/>
    <col min="2305" max="2305" width="2.08984375" style="26" customWidth="1"/>
    <col min="2306" max="2329" width="3.6328125" style="26" customWidth="1"/>
    <col min="2330" max="2330" width="2.08984375" style="26" customWidth="1"/>
    <col min="2331" max="2560" width="2.7265625" style="26"/>
    <col min="2561" max="2561" width="2.08984375" style="26" customWidth="1"/>
    <col min="2562" max="2585" width="3.6328125" style="26" customWidth="1"/>
    <col min="2586" max="2586" width="2.08984375" style="26" customWidth="1"/>
    <col min="2587" max="2816" width="2.7265625" style="26"/>
    <col min="2817" max="2817" width="2.08984375" style="26" customWidth="1"/>
    <col min="2818" max="2841" width="3.6328125" style="26" customWidth="1"/>
    <col min="2842" max="2842" width="2.08984375" style="26" customWidth="1"/>
    <col min="2843" max="3072" width="2.7265625" style="26"/>
    <col min="3073" max="3073" width="2.08984375" style="26" customWidth="1"/>
    <col min="3074" max="3097" width="3.6328125" style="26" customWidth="1"/>
    <col min="3098" max="3098" width="2.08984375" style="26" customWidth="1"/>
    <col min="3099" max="3328" width="2.7265625" style="26"/>
    <col min="3329" max="3329" width="2.08984375" style="26" customWidth="1"/>
    <col min="3330" max="3353" width="3.6328125" style="26" customWidth="1"/>
    <col min="3354" max="3354" width="2.08984375" style="26" customWidth="1"/>
    <col min="3355" max="3584" width="2.7265625" style="26"/>
    <col min="3585" max="3585" width="2.08984375" style="26" customWidth="1"/>
    <col min="3586" max="3609" width="3.6328125" style="26" customWidth="1"/>
    <col min="3610" max="3610" width="2.08984375" style="26" customWidth="1"/>
    <col min="3611" max="3840" width="2.7265625" style="26"/>
    <col min="3841" max="3841" width="2.08984375" style="26" customWidth="1"/>
    <col min="3842" max="3865" width="3.6328125" style="26" customWidth="1"/>
    <col min="3866" max="3866" width="2.08984375" style="26" customWidth="1"/>
    <col min="3867" max="4096" width="2.7265625" style="26"/>
    <col min="4097" max="4097" width="2.08984375" style="26" customWidth="1"/>
    <col min="4098" max="4121" width="3.6328125" style="26" customWidth="1"/>
    <col min="4122" max="4122" width="2.08984375" style="26" customWidth="1"/>
    <col min="4123" max="4352" width="2.7265625" style="26"/>
    <col min="4353" max="4353" width="2.08984375" style="26" customWidth="1"/>
    <col min="4354" max="4377" width="3.6328125" style="26" customWidth="1"/>
    <col min="4378" max="4378" width="2.08984375" style="26" customWidth="1"/>
    <col min="4379" max="4608" width="2.7265625" style="26"/>
    <col min="4609" max="4609" width="2.08984375" style="26" customWidth="1"/>
    <col min="4610" max="4633" width="3.6328125" style="26" customWidth="1"/>
    <col min="4634" max="4634" width="2.08984375" style="26" customWidth="1"/>
    <col min="4635" max="4864" width="2.7265625" style="26"/>
    <col min="4865" max="4865" width="2.08984375" style="26" customWidth="1"/>
    <col min="4866" max="4889" width="3.6328125" style="26" customWidth="1"/>
    <col min="4890" max="4890" width="2.08984375" style="26" customWidth="1"/>
    <col min="4891" max="5120" width="2.7265625" style="26"/>
    <col min="5121" max="5121" width="2.08984375" style="26" customWidth="1"/>
    <col min="5122" max="5145" width="3.6328125" style="26" customWidth="1"/>
    <col min="5146" max="5146" width="2.08984375" style="26" customWidth="1"/>
    <col min="5147" max="5376" width="2.7265625" style="26"/>
    <col min="5377" max="5377" width="2.08984375" style="26" customWidth="1"/>
    <col min="5378" max="5401" width="3.6328125" style="26" customWidth="1"/>
    <col min="5402" max="5402" width="2.08984375" style="26" customWidth="1"/>
    <col min="5403" max="5632" width="2.7265625" style="26"/>
    <col min="5633" max="5633" width="2.08984375" style="26" customWidth="1"/>
    <col min="5634" max="5657" width="3.6328125" style="26" customWidth="1"/>
    <col min="5658" max="5658" width="2.08984375" style="26" customWidth="1"/>
    <col min="5659" max="5888" width="2.7265625" style="26"/>
    <col min="5889" max="5889" width="2.08984375" style="26" customWidth="1"/>
    <col min="5890" max="5913" width="3.6328125" style="26" customWidth="1"/>
    <col min="5914" max="5914" width="2.08984375" style="26" customWidth="1"/>
    <col min="5915" max="6144" width="2.7265625" style="26"/>
    <col min="6145" max="6145" width="2.08984375" style="26" customWidth="1"/>
    <col min="6146" max="6169" width="3.6328125" style="26" customWidth="1"/>
    <col min="6170" max="6170" width="2.08984375" style="26" customWidth="1"/>
    <col min="6171" max="6400" width="2.7265625" style="26"/>
    <col min="6401" max="6401" width="2.08984375" style="26" customWidth="1"/>
    <col min="6402" max="6425" width="3.6328125" style="26" customWidth="1"/>
    <col min="6426" max="6426" width="2.08984375" style="26" customWidth="1"/>
    <col min="6427" max="6656" width="2.7265625" style="26"/>
    <col min="6657" max="6657" width="2.08984375" style="26" customWidth="1"/>
    <col min="6658" max="6681" width="3.6328125" style="26" customWidth="1"/>
    <col min="6682" max="6682" width="2.08984375" style="26" customWidth="1"/>
    <col min="6683" max="6912" width="2.7265625" style="26"/>
    <col min="6913" max="6913" width="2.08984375" style="26" customWidth="1"/>
    <col min="6914" max="6937" width="3.6328125" style="26" customWidth="1"/>
    <col min="6938" max="6938" width="2.08984375" style="26" customWidth="1"/>
    <col min="6939" max="7168" width="2.7265625" style="26"/>
    <col min="7169" max="7169" width="2.08984375" style="26" customWidth="1"/>
    <col min="7170" max="7193" width="3.6328125" style="26" customWidth="1"/>
    <col min="7194" max="7194" width="2.08984375" style="26" customWidth="1"/>
    <col min="7195" max="7424" width="2.7265625" style="26"/>
    <col min="7425" max="7425" width="2.08984375" style="26" customWidth="1"/>
    <col min="7426" max="7449" width="3.6328125" style="26" customWidth="1"/>
    <col min="7450" max="7450" width="2.08984375" style="26" customWidth="1"/>
    <col min="7451" max="7680" width="2.7265625" style="26"/>
    <col min="7681" max="7681" width="2.08984375" style="26" customWidth="1"/>
    <col min="7682" max="7705" width="3.6328125" style="26" customWidth="1"/>
    <col min="7706" max="7706" width="2.08984375" style="26" customWidth="1"/>
    <col min="7707" max="7936" width="2.7265625" style="26"/>
    <col min="7937" max="7937" width="2.08984375" style="26" customWidth="1"/>
    <col min="7938" max="7961" width="3.6328125" style="26" customWidth="1"/>
    <col min="7962" max="7962" width="2.08984375" style="26" customWidth="1"/>
    <col min="7963" max="8192" width="2.7265625" style="26"/>
    <col min="8193" max="8193" width="2.08984375" style="26" customWidth="1"/>
    <col min="8194" max="8217" width="3.6328125" style="26" customWidth="1"/>
    <col min="8218" max="8218" width="2.08984375" style="26" customWidth="1"/>
    <col min="8219" max="8448" width="2.7265625" style="26"/>
    <col min="8449" max="8449" width="2.08984375" style="26" customWidth="1"/>
    <col min="8450" max="8473" width="3.6328125" style="26" customWidth="1"/>
    <col min="8474" max="8474" width="2.08984375" style="26" customWidth="1"/>
    <col min="8475" max="8704" width="2.7265625" style="26"/>
    <col min="8705" max="8705" width="2.08984375" style="26" customWidth="1"/>
    <col min="8706" max="8729" width="3.6328125" style="26" customWidth="1"/>
    <col min="8730" max="8730" width="2.08984375" style="26" customWidth="1"/>
    <col min="8731" max="8960" width="2.7265625" style="26"/>
    <col min="8961" max="8961" width="2.08984375" style="26" customWidth="1"/>
    <col min="8962" max="8985" width="3.6328125" style="26" customWidth="1"/>
    <col min="8986" max="8986" width="2.08984375" style="26" customWidth="1"/>
    <col min="8987" max="9216" width="2.7265625" style="26"/>
    <col min="9217" max="9217" width="2.08984375" style="26" customWidth="1"/>
    <col min="9218" max="9241" width="3.6328125" style="26" customWidth="1"/>
    <col min="9242" max="9242" width="2.08984375" style="26" customWidth="1"/>
    <col min="9243" max="9472" width="2.7265625" style="26"/>
    <col min="9473" max="9473" width="2.08984375" style="26" customWidth="1"/>
    <col min="9474" max="9497" width="3.6328125" style="26" customWidth="1"/>
    <col min="9498" max="9498" width="2.08984375" style="26" customWidth="1"/>
    <col min="9499" max="9728" width="2.7265625" style="26"/>
    <col min="9729" max="9729" width="2.08984375" style="26" customWidth="1"/>
    <col min="9730" max="9753" width="3.6328125" style="26" customWidth="1"/>
    <col min="9754" max="9754" width="2.08984375" style="26" customWidth="1"/>
    <col min="9755" max="9984" width="2.7265625" style="26"/>
    <col min="9985" max="9985" width="2.08984375" style="26" customWidth="1"/>
    <col min="9986" max="10009" width="3.6328125" style="26" customWidth="1"/>
    <col min="10010" max="10010" width="2.08984375" style="26" customWidth="1"/>
    <col min="10011" max="10240" width="2.7265625" style="26"/>
    <col min="10241" max="10241" width="2.08984375" style="26" customWidth="1"/>
    <col min="10242" max="10265" width="3.6328125" style="26" customWidth="1"/>
    <col min="10266" max="10266" width="2.08984375" style="26" customWidth="1"/>
    <col min="10267" max="10496" width="2.7265625" style="26"/>
    <col min="10497" max="10497" width="2.08984375" style="26" customWidth="1"/>
    <col min="10498" max="10521" width="3.6328125" style="26" customWidth="1"/>
    <col min="10522" max="10522" width="2.08984375" style="26" customWidth="1"/>
    <col min="10523" max="10752" width="2.7265625" style="26"/>
    <col min="10753" max="10753" width="2.08984375" style="26" customWidth="1"/>
    <col min="10754" max="10777" width="3.6328125" style="26" customWidth="1"/>
    <col min="10778" max="10778" width="2.08984375" style="26" customWidth="1"/>
    <col min="10779" max="11008" width="2.7265625" style="26"/>
    <col min="11009" max="11009" width="2.08984375" style="26" customWidth="1"/>
    <col min="11010" max="11033" width="3.6328125" style="26" customWidth="1"/>
    <col min="11034" max="11034" width="2.08984375" style="26" customWidth="1"/>
    <col min="11035" max="11264" width="2.7265625" style="26"/>
    <col min="11265" max="11265" width="2.08984375" style="26" customWidth="1"/>
    <col min="11266" max="11289" width="3.6328125" style="26" customWidth="1"/>
    <col min="11290" max="11290" width="2.08984375" style="26" customWidth="1"/>
    <col min="11291" max="11520" width="2.7265625" style="26"/>
    <col min="11521" max="11521" width="2.08984375" style="26" customWidth="1"/>
    <col min="11522" max="11545" width="3.6328125" style="26" customWidth="1"/>
    <col min="11546" max="11546" width="2.08984375" style="26" customWidth="1"/>
    <col min="11547" max="11776" width="2.7265625" style="26"/>
    <col min="11777" max="11777" width="2.08984375" style="26" customWidth="1"/>
    <col min="11778" max="11801" width="3.6328125" style="26" customWidth="1"/>
    <col min="11802" max="11802" width="2.08984375" style="26" customWidth="1"/>
    <col min="11803" max="12032" width="2.7265625" style="26"/>
    <col min="12033" max="12033" width="2.08984375" style="26" customWidth="1"/>
    <col min="12034" max="12057" width="3.6328125" style="26" customWidth="1"/>
    <col min="12058" max="12058" width="2.08984375" style="26" customWidth="1"/>
    <col min="12059" max="12288" width="2.7265625" style="26"/>
    <col min="12289" max="12289" width="2.08984375" style="26" customWidth="1"/>
    <col min="12290" max="12313" width="3.6328125" style="26" customWidth="1"/>
    <col min="12314" max="12314" width="2.08984375" style="26" customWidth="1"/>
    <col min="12315" max="12544" width="2.7265625" style="26"/>
    <col min="12545" max="12545" width="2.08984375" style="26" customWidth="1"/>
    <col min="12546" max="12569" width="3.6328125" style="26" customWidth="1"/>
    <col min="12570" max="12570" width="2.08984375" style="26" customWidth="1"/>
    <col min="12571" max="12800" width="2.7265625" style="26"/>
    <col min="12801" max="12801" width="2.08984375" style="26" customWidth="1"/>
    <col min="12802" max="12825" width="3.6328125" style="26" customWidth="1"/>
    <col min="12826" max="12826" width="2.08984375" style="26" customWidth="1"/>
    <col min="12827" max="13056" width="2.7265625" style="26"/>
    <col min="13057" max="13057" width="2.08984375" style="26" customWidth="1"/>
    <col min="13058" max="13081" width="3.6328125" style="26" customWidth="1"/>
    <col min="13082" max="13082" width="2.08984375" style="26" customWidth="1"/>
    <col min="13083" max="13312" width="2.7265625" style="26"/>
    <col min="13313" max="13313" width="2.08984375" style="26" customWidth="1"/>
    <col min="13314" max="13337" width="3.6328125" style="26" customWidth="1"/>
    <col min="13338" max="13338" width="2.08984375" style="26" customWidth="1"/>
    <col min="13339" max="13568" width="2.7265625" style="26"/>
    <col min="13569" max="13569" width="2.08984375" style="26" customWidth="1"/>
    <col min="13570" max="13593" width="3.6328125" style="26" customWidth="1"/>
    <col min="13594" max="13594" width="2.08984375" style="26" customWidth="1"/>
    <col min="13595" max="13824" width="2.7265625" style="26"/>
    <col min="13825" max="13825" width="2.08984375" style="26" customWidth="1"/>
    <col min="13826" max="13849" width="3.6328125" style="26" customWidth="1"/>
    <col min="13850" max="13850" width="2.08984375" style="26" customWidth="1"/>
    <col min="13851" max="14080" width="2.7265625" style="26"/>
    <col min="14081" max="14081" width="2.08984375" style="26" customWidth="1"/>
    <col min="14082" max="14105" width="3.6328125" style="26" customWidth="1"/>
    <col min="14106" max="14106" width="2.08984375" style="26" customWidth="1"/>
    <col min="14107" max="14336" width="2.7265625" style="26"/>
    <col min="14337" max="14337" width="2.08984375" style="26" customWidth="1"/>
    <col min="14338" max="14361" width="3.6328125" style="26" customWidth="1"/>
    <col min="14362" max="14362" width="2.08984375" style="26" customWidth="1"/>
    <col min="14363" max="14592" width="2.7265625" style="26"/>
    <col min="14593" max="14593" width="2.08984375" style="26" customWidth="1"/>
    <col min="14594" max="14617" width="3.6328125" style="26" customWidth="1"/>
    <col min="14618" max="14618" width="2.08984375" style="26" customWidth="1"/>
    <col min="14619" max="14848" width="2.7265625" style="26"/>
    <col min="14849" max="14849" width="2.08984375" style="26" customWidth="1"/>
    <col min="14850" max="14873" width="3.6328125" style="26" customWidth="1"/>
    <col min="14874" max="14874" width="2.08984375" style="26" customWidth="1"/>
    <col min="14875" max="15104" width="2.7265625" style="26"/>
    <col min="15105" max="15105" width="2.08984375" style="26" customWidth="1"/>
    <col min="15106" max="15129" width="3.6328125" style="26" customWidth="1"/>
    <col min="15130" max="15130" width="2.08984375" style="26" customWidth="1"/>
    <col min="15131" max="15360" width="2.7265625" style="26"/>
    <col min="15361" max="15361" width="2.08984375" style="26" customWidth="1"/>
    <col min="15362" max="15385" width="3.6328125" style="26" customWidth="1"/>
    <col min="15386" max="15386" width="2.08984375" style="26" customWidth="1"/>
    <col min="15387" max="15616" width="2.7265625" style="26"/>
    <col min="15617" max="15617" width="2.08984375" style="26" customWidth="1"/>
    <col min="15618" max="15641" width="3.6328125" style="26" customWidth="1"/>
    <col min="15642" max="15642" width="2.08984375" style="26" customWidth="1"/>
    <col min="15643" max="15872" width="2.7265625" style="26"/>
    <col min="15873" max="15873" width="2.08984375" style="26" customWidth="1"/>
    <col min="15874" max="15897" width="3.6328125" style="26" customWidth="1"/>
    <col min="15898" max="15898" width="2.08984375" style="26" customWidth="1"/>
    <col min="15899" max="16128" width="2.7265625" style="26"/>
    <col min="16129" max="16129" width="2.08984375" style="26" customWidth="1"/>
    <col min="16130" max="16153" width="3.6328125" style="26" customWidth="1"/>
    <col min="16154" max="16154" width="2.08984375" style="26" customWidth="1"/>
    <col min="16155" max="16384" width="2.7265625" style="26"/>
  </cols>
  <sheetData>
    <row r="1" spans="1:27" ht="6.75" customHeight="1"/>
    <row r="2" spans="1:27" ht="29.2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56"/>
    </row>
    <row r="3" spans="1:27" ht="11.25" customHeight="1"/>
    <row r="4" spans="1:27" ht="18.75" customHeight="1">
      <c r="S4" s="27"/>
      <c r="T4" s="27"/>
      <c r="U4" s="26" t="s">
        <v>62</v>
      </c>
      <c r="V4" s="27"/>
      <c r="W4" s="26" t="s">
        <v>63</v>
      </c>
      <c r="X4" s="27"/>
      <c r="Y4" s="26" t="s">
        <v>64</v>
      </c>
    </row>
    <row r="5" spans="1:27" ht="11.25" customHeight="1"/>
    <row r="6" spans="1:27" ht="18.75" customHeight="1">
      <c r="B6" s="26" t="s">
        <v>65</v>
      </c>
    </row>
    <row r="7" spans="1:27" ht="11.25" customHeight="1"/>
    <row r="8" spans="1:27" ht="18.75" customHeight="1">
      <c r="M8" s="98" t="s">
        <v>66</v>
      </c>
      <c r="N8" s="98"/>
      <c r="O8" s="98"/>
      <c r="P8" s="98"/>
    </row>
    <row r="9" spans="1:27" ht="18.75" customHeight="1">
      <c r="M9" s="98" t="s">
        <v>67</v>
      </c>
      <c r="N9" s="98"/>
      <c r="O9" s="98"/>
      <c r="P9" s="98"/>
      <c r="R9" s="26" t="s">
        <v>68</v>
      </c>
      <c r="V9" s="28" t="s">
        <v>69</v>
      </c>
    </row>
    <row r="10" spans="1:27" ht="18.75" customHeight="1">
      <c r="M10" s="98" t="s">
        <v>70</v>
      </c>
      <c r="N10" s="98"/>
      <c r="O10" s="98"/>
      <c r="P10" s="98"/>
    </row>
    <row r="11" spans="1:27" ht="18.75" customHeight="1">
      <c r="M11" s="98" t="s">
        <v>71</v>
      </c>
      <c r="N11" s="98"/>
      <c r="O11" s="98"/>
      <c r="P11" s="98"/>
      <c r="Y11" s="26" t="s">
        <v>72</v>
      </c>
    </row>
    <row r="12" spans="1:27" ht="36" customHeight="1"/>
    <row r="13" spans="1:27" ht="23.25" customHeight="1">
      <c r="B13" s="99" t="s">
        <v>73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55"/>
      <c r="AA13" s="55"/>
    </row>
    <row r="14" spans="1:27" ht="33.75" customHeight="1"/>
    <row r="15" spans="1:27" ht="18.75" customHeight="1">
      <c r="C15" s="93" t="s">
        <v>74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26" t="s">
        <v>75</v>
      </c>
      <c r="O15" s="64"/>
      <c r="P15" s="64"/>
      <c r="Q15" s="64"/>
    </row>
    <row r="16" spans="1:27" ht="18.75" customHeight="1">
      <c r="C16" s="26" t="s">
        <v>76</v>
      </c>
    </row>
    <row r="17" spans="2:27" ht="18.75" customHeight="1">
      <c r="C17" s="26" t="s">
        <v>77</v>
      </c>
    </row>
    <row r="18" spans="2:27" ht="18.75" customHeight="1">
      <c r="C18" s="26" t="s">
        <v>78</v>
      </c>
    </row>
    <row r="19" spans="2:27" ht="18.75" customHeight="1">
      <c r="C19" s="26" t="s">
        <v>79</v>
      </c>
    </row>
    <row r="20" spans="2:27" ht="18.75" customHeight="1">
      <c r="C20" s="26" t="s">
        <v>80</v>
      </c>
    </row>
    <row r="21" spans="2:27" ht="18.75" customHeight="1">
      <c r="C21" s="26" t="s">
        <v>81</v>
      </c>
    </row>
    <row r="22" spans="2:27" ht="18.75" customHeight="1">
      <c r="C22" s="26" t="s">
        <v>82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55"/>
      <c r="AA26" s="55"/>
    </row>
    <row r="27" spans="2:27" ht="11.25" customHeight="1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2:27" ht="21" customHeight="1">
      <c r="B28" s="26" t="s">
        <v>83</v>
      </c>
    </row>
    <row r="29" spans="2:27" ht="21" customHeight="1">
      <c r="F29" s="95" t="s">
        <v>84</v>
      </c>
      <c r="G29" s="95"/>
      <c r="H29" s="95"/>
      <c r="I29" s="95"/>
      <c r="J29" s="95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2:27" ht="21" customHeight="1">
      <c r="F30" s="96" t="s">
        <v>85</v>
      </c>
      <c r="G30" s="96"/>
      <c r="H30" s="96"/>
      <c r="I30" s="96"/>
      <c r="J30" s="96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81"/>
  <sheetViews>
    <sheetView workbookViewId="0">
      <selection activeCell="N5" sqref="N5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5" width="15.81640625" style="65" customWidth="1"/>
    <col min="16" max="16384" width="8.7265625" style="65"/>
  </cols>
  <sheetData>
    <row r="1" spans="1:13" ht="4.5" customHeight="1"/>
    <row r="2" spans="1:13" ht="39" customHeight="1">
      <c r="A2" s="180" t="s">
        <v>140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0.5</v>
      </c>
      <c r="I8" s="207">
        <f>SUM(H8:H13)</f>
        <v>5.5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20</v>
      </c>
      <c r="C9" s="214"/>
      <c r="D9" s="214"/>
      <c r="E9" s="214"/>
      <c r="F9" s="214"/>
      <c r="G9" s="214"/>
      <c r="H9" s="70">
        <v>0.5</v>
      </c>
      <c r="I9" s="208"/>
      <c r="J9" s="215"/>
      <c r="K9" s="216"/>
      <c r="L9" s="36"/>
      <c r="M9" s="212"/>
    </row>
    <row r="10" spans="1:13" s="1" customFormat="1" ht="30" customHeight="1">
      <c r="A10" s="202"/>
      <c r="B10" s="161" t="s">
        <v>21</v>
      </c>
      <c r="C10" s="168"/>
      <c r="D10" s="168"/>
      <c r="E10" s="168"/>
      <c r="F10" s="168"/>
      <c r="G10" s="168"/>
      <c r="H10" s="71">
        <v>3</v>
      </c>
      <c r="I10" s="208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208"/>
      <c r="J11" s="166"/>
      <c r="K11" s="167"/>
      <c r="L11" s="73"/>
      <c r="M11" s="212"/>
    </row>
    <row r="12" spans="1:13" s="2" customFormat="1" ht="30" customHeight="1">
      <c r="A12" s="202"/>
      <c r="B12" s="161" t="s">
        <v>14</v>
      </c>
      <c r="C12" s="168"/>
      <c r="D12" s="168"/>
      <c r="E12" s="168"/>
      <c r="F12" s="168"/>
      <c r="G12" s="168"/>
      <c r="H12" s="71">
        <v>0.2</v>
      </c>
      <c r="I12" s="208"/>
      <c r="J12" s="169"/>
      <c r="K12" s="170"/>
      <c r="L12" s="73"/>
      <c r="M12" s="212"/>
    </row>
    <row r="13" spans="1:13" s="1" customFormat="1" ht="30" customHeight="1" thickBot="1">
      <c r="A13" s="202"/>
      <c r="B13" s="171" t="s">
        <v>22</v>
      </c>
      <c r="C13" s="172"/>
      <c r="D13" s="172"/>
      <c r="E13" s="172"/>
      <c r="F13" s="172"/>
      <c r="G13" s="172"/>
      <c r="H13" s="74">
        <v>1</v>
      </c>
      <c r="I13" s="208"/>
      <c r="J13" s="173" t="s">
        <v>86</v>
      </c>
      <c r="K13" s="174"/>
      <c r="L13" s="37"/>
      <c r="M13" s="212"/>
    </row>
    <row r="14" spans="1:13" s="1" customFormat="1" ht="30" customHeight="1" thickBot="1">
      <c r="A14" s="202"/>
      <c r="B14" s="177" t="s">
        <v>18</v>
      </c>
      <c r="C14" s="178"/>
      <c r="D14" s="178"/>
      <c r="E14" s="178"/>
      <c r="F14" s="178"/>
      <c r="G14" s="179"/>
      <c r="H14" s="75"/>
      <c r="I14" s="12"/>
      <c r="J14" s="175"/>
      <c r="K14" s="176"/>
      <c r="L14" s="38"/>
      <c r="M14" s="5">
        <f>SUM(J13:K14)</f>
        <v>0</v>
      </c>
    </row>
    <row r="15" spans="1:13" s="1" customFormat="1" ht="30" customHeight="1">
      <c r="A15" s="202"/>
      <c r="B15" s="147" t="s">
        <v>109</v>
      </c>
      <c r="C15" s="148"/>
      <c r="D15" s="148"/>
      <c r="E15" s="148"/>
      <c r="F15" s="148"/>
      <c r="G15" s="149"/>
      <c r="H15" s="76">
        <v>0.4</v>
      </c>
      <c r="I15" s="150">
        <v>1</v>
      </c>
      <c r="J15" s="152"/>
      <c r="K15" s="153"/>
      <c r="L15" s="72"/>
      <c r="M15" s="154">
        <f>IF(J15+J16+J18+J17&gt;=1,1,J15+J16+J17+J18)</f>
        <v>0</v>
      </c>
    </row>
    <row r="16" spans="1:13" s="1" customFormat="1" ht="30" customHeight="1">
      <c r="A16" s="202"/>
      <c r="B16" s="198" t="s">
        <v>110</v>
      </c>
      <c r="C16" s="199"/>
      <c r="D16" s="199"/>
      <c r="E16" s="199"/>
      <c r="F16" s="199"/>
      <c r="G16" s="200"/>
      <c r="H16" s="77">
        <v>0.4</v>
      </c>
      <c r="I16" s="150"/>
      <c r="J16" s="152"/>
      <c r="K16" s="153"/>
      <c r="L16" s="72"/>
      <c r="M16" s="155"/>
    </row>
    <row r="17" spans="1:14" s="1" customFormat="1" ht="30" customHeight="1">
      <c r="A17" s="202"/>
      <c r="B17" s="161" t="s">
        <v>126</v>
      </c>
      <c r="C17" s="162"/>
      <c r="D17" s="162"/>
      <c r="E17" s="162"/>
      <c r="F17" s="162"/>
      <c r="G17" s="163"/>
      <c r="H17" s="78">
        <v>0.4</v>
      </c>
      <c r="I17" s="150"/>
      <c r="J17" s="164"/>
      <c r="K17" s="165"/>
      <c r="L17" s="72"/>
      <c r="M17" s="155"/>
    </row>
    <row r="18" spans="1:14" s="1" customFormat="1" ht="30" customHeight="1" thickBot="1">
      <c r="A18" s="203"/>
      <c r="B18" s="156" t="s">
        <v>127</v>
      </c>
      <c r="C18" s="157"/>
      <c r="D18" s="157"/>
      <c r="E18" s="157"/>
      <c r="F18" s="157"/>
      <c r="G18" s="158"/>
      <c r="H18" s="79">
        <v>0.2</v>
      </c>
      <c r="I18" s="151"/>
      <c r="J18" s="159"/>
      <c r="K18" s="160"/>
      <c r="L18" s="72"/>
      <c r="M18" s="155"/>
    </row>
    <row r="19" spans="1:14" s="1" customFormat="1" ht="43.5" customHeight="1">
      <c r="A19" s="228" t="s">
        <v>6</v>
      </c>
      <c r="B19" s="142" t="s">
        <v>101</v>
      </c>
      <c r="C19" s="140" t="s">
        <v>94</v>
      </c>
      <c r="D19" s="131" t="s">
        <v>15</v>
      </c>
      <c r="E19" s="132"/>
      <c r="F19" s="132"/>
      <c r="G19" s="133"/>
      <c r="H19" s="80">
        <v>0.5</v>
      </c>
      <c r="I19" s="207">
        <f>H19+H22</f>
        <v>1.5</v>
      </c>
      <c r="J19" s="231"/>
      <c r="K19" s="232"/>
      <c r="L19" s="145">
        <f>IF(J19+J20&gt;=0.5,0.5,J19+J20)</f>
        <v>0</v>
      </c>
      <c r="M19" s="123">
        <f>IF(L19=0,L21+L22,IF(L21=0,L19+L22,IF(L19+L21=0,L22,"入力ｴﾗｰ")))</f>
        <v>0</v>
      </c>
    </row>
    <row r="20" spans="1:14" s="1" customFormat="1" ht="43.5" customHeight="1">
      <c r="A20" s="229"/>
      <c r="B20" s="143"/>
      <c r="C20" s="141"/>
      <c r="D20" s="134" t="s">
        <v>93</v>
      </c>
      <c r="E20" s="135"/>
      <c r="F20" s="135"/>
      <c r="G20" s="136"/>
      <c r="H20" s="81">
        <v>0.3</v>
      </c>
      <c r="I20" s="208"/>
      <c r="J20" s="129"/>
      <c r="K20" s="130"/>
      <c r="L20" s="146"/>
      <c r="M20" s="124"/>
    </row>
    <row r="21" spans="1:14" s="1" customFormat="1" ht="43.5" customHeight="1">
      <c r="A21" s="229"/>
      <c r="B21" s="144"/>
      <c r="C21" s="34" t="s">
        <v>95</v>
      </c>
      <c r="D21" s="137" t="s">
        <v>112</v>
      </c>
      <c r="E21" s="138"/>
      <c r="F21" s="138"/>
      <c r="G21" s="139"/>
      <c r="H21" s="70">
        <v>0.3</v>
      </c>
      <c r="I21" s="208"/>
      <c r="J21" s="129"/>
      <c r="K21" s="130"/>
      <c r="L21" s="58">
        <f>J21</f>
        <v>0</v>
      </c>
      <c r="M21" s="124"/>
    </row>
    <row r="22" spans="1:14" s="1" customFormat="1" ht="30" customHeight="1" thickBot="1">
      <c r="A22" s="230"/>
      <c r="B22" s="125" t="s">
        <v>130</v>
      </c>
      <c r="C22" s="126"/>
      <c r="D22" s="126"/>
      <c r="E22" s="126"/>
      <c r="F22" s="126"/>
      <c r="G22" s="126"/>
      <c r="H22" s="82">
        <v>1</v>
      </c>
      <c r="I22" s="208"/>
      <c r="J22" s="127"/>
      <c r="K22" s="128"/>
      <c r="L22" s="46">
        <f>J22</f>
        <v>0</v>
      </c>
      <c r="M22" s="124"/>
    </row>
    <row r="23" spans="1:14" s="1" customFormat="1" ht="30" customHeight="1">
      <c r="A23" s="217" t="s">
        <v>4</v>
      </c>
      <c r="B23" s="233" t="s">
        <v>8</v>
      </c>
      <c r="C23" s="234"/>
      <c r="D23" s="234"/>
      <c r="E23" s="234"/>
      <c r="F23" s="234"/>
      <c r="G23" s="234"/>
      <c r="H23" s="80">
        <v>1</v>
      </c>
      <c r="I23" s="154">
        <v>2.4</v>
      </c>
      <c r="J23" s="231"/>
      <c r="K23" s="232"/>
      <c r="L23" s="39"/>
      <c r="M23" s="120">
        <f>SUM(J23,K25:K29,J30)</f>
        <v>0</v>
      </c>
    </row>
    <row r="24" spans="1:14" s="1" customFormat="1" ht="30" customHeight="1" thickBot="1">
      <c r="A24" s="218"/>
      <c r="B24" s="220" t="s">
        <v>37</v>
      </c>
      <c r="C24" s="221"/>
      <c r="D24" s="221"/>
      <c r="E24" s="221"/>
      <c r="F24" s="221"/>
      <c r="G24" s="222"/>
      <c r="H24" s="78">
        <v>1.4</v>
      </c>
      <c r="I24" s="235"/>
      <c r="J24" s="11"/>
      <c r="K24" s="13"/>
      <c r="L24" s="41"/>
      <c r="M24" s="121"/>
      <c r="N24" s="4"/>
    </row>
    <row r="25" spans="1:14" s="1" customFormat="1" ht="30" customHeight="1">
      <c r="A25" s="218"/>
      <c r="B25" s="61" t="s">
        <v>25</v>
      </c>
      <c r="C25" s="236" t="s">
        <v>97</v>
      </c>
      <c r="D25" s="237"/>
      <c r="E25" s="237"/>
      <c r="F25" s="238"/>
      <c r="G25" s="16" t="s">
        <v>9</v>
      </c>
      <c r="H25" s="59">
        <v>0.4</v>
      </c>
      <c r="I25" s="223"/>
      <c r="J25" s="60"/>
      <c r="K25" s="105">
        <f>IF(SUM(J25:J29)&gt;1.4,1.4,SUM(J25:J29))</f>
        <v>0</v>
      </c>
      <c r="L25" s="42"/>
      <c r="M25" s="121"/>
      <c r="N25" s="4"/>
    </row>
    <row r="26" spans="1:14" s="1" customFormat="1" ht="30" customHeight="1">
      <c r="A26" s="218"/>
      <c r="B26" s="49" t="s">
        <v>30</v>
      </c>
      <c r="C26" s="107" t="s">
        <v>98</v>
      </c>
      <c r="D26" s="108"/>
      <c r="E26" s="108"/>
      <c r="F26" s="108"/>
      <c r="G26" s="18" t="s">
        <v>9</v>
      </c>
      <c r="H26" s="10">
        <v>0.4</v>
      </c>
      <c r="I26" s="224"/>
      <c r="J26" s="60"/>
      <c r="K26" s="105"/>
      <c r="L26" s="42"/>
      <c r="M26" s="121"/>
      <c r="N26" s="4"/>
    </row>
    <row r="27" spans="1:14" s="1" customFormat="1" ht="30" customHeight="1">
      <c r="A27" s="218"/>
      <c r="B27" s="49" t="s">
        <v>31</v>
      </c>
      <c r="C27" s="109" t="s">
        <v>99</v>
      </c>
      <c r="D27" s="110"/>
      <c r="E27" s="110"/>
      <c r="F27" s="110"/>
      <c r="G27" s="20" t="s">
        <v>11</v>
      </c>
      <c r="H27" s="10">
        <v>0.4</v>
      </c>
      <c r="I27" s="224"/>
      <c r="J27" s="60"/>
      <c r="K27" s="105"/>
      <c r="L27" s="42"/>
      <c r="M27" s="121"/>
      <c r="N27" s="4"/>
    </row>
    <row r="28" spans="1:14" s="1" customFormat="1" ht="30" customHeight="1">
      <c r="A28" s="218"/>
      <c r="B28" s="49" t="s">
        <v>38</v>
      </c>
      <c r="C28" s="109" t="s">
        <v>100</v>
      </c>
      <c r="D28" s="110"/>
      <c r="E28" s="110"/>
      <c r="F28" s="111"/>
      <c r="G28" s="20" t="s">
        <v>16</v>
      </c>
      <c r="H28" s="10">
        <v>0.4</v>
      </c>
      <c r="I28" s="224"/>
      <c r="J28" s="32"/>
      <c r="K28" s="105"/>
      <c r="L28" s="42"/>
      <c r="M28" s="121"/>
      <c r="N28" s="4"/>
    </row>
    <row r="29" spans="1:14" s="1" customFormat="1" ht="30" customHeight="1" thickBot="1">
      <c r="A29" s="218"/>
      <c r="B29" s="50" t="s">
        <v>39</v>
      </c>
      <c r="C29" s="112" t="s">
        <v>88</v>
      </c>
      <c r="D29" s="113"/>
      <c r="E29" s="113"/>
      <c r="F29" s="114"/>
      <c r="G29" s="19" t="s">
        <v>16</v>
      </c>
      <c r="H29" s="21">
        <v>0.4</v>
      </c>
      <c r="I29" s="225"/>
      <c r="J29" s="63"/>
      <c r="K29" s="106"/>
      <c r="L29" s="43"/>
      <c r="M29" s="121"/>
      <c r="N29" s="4"/>
    </row>
    <row r="30" spans="1:14" s="1" customFormat="1" ht="30" customHeight="1" thickBot="1">
      <c r="A30" s="219"/>
      <c r="B30" s="220" t="s">
        <v>139</v>
      </c>
      <c r="C30" s="221"/>
      <c r="D30" s="221"/>
      <c r="E30" s="221"/>
      <c r="F30" s="221"/>
      <c r="G30" s="222"/>
      <c r="H30" s="78">
        <v>0.6</v>
      </c>
      <c r="I30" s="45">
        <v>0.6</v>
      </c>
      <c r="J30" s="226"/>
      <c r="K30" s="227"/>
      <c r="L30" s="44"/>
      <c r="M30" s="122"/>
      <c r="N30" s="4"/>
    </row>
    <row r="31" spans="1:14" s="1" customFormat="1" ht="30" customHeight="1" thickBot="1">
      <c r="A31" s="14" t="s">
        <v>19</v>
      </c>
      <c r="B31" s="9"/>
      <c r="C31" s="9"/>
      <c r="D31" s="9"/>
      <c r="E31" s="9"/>
      <c r="F31" s="9"/>
      <c r="G31" s="9"/>
      <c r="H31" s="115">
        <f>+SUM(H8,H9,H10,H11,H12,I15,I19,H23,H24,H30)</f>
        <v>10</v>
      </c>
      <c r="I31" s="116"/>
      <c r="J31" s="117">
        <f>SUM(M8,M15,M19,M23)</f>
        <v>0</v>
      </c>
      <c r="K31" s="118"/>
      <c r="L31" s="118"/>
      <c r="M31" s="119"/>
      <c r="N31" s="4"/>
    </row>
    <row r="32" spans="1:14" s="1" customFormat="1" ht="30" customHeight="1" thickBot="1">
      <c r="A32" s="15" t="s">
        <v>32</v>
      </c>
      <c r="B32" s="8"/>
      <c r="C32" s="8"/>
      <c r="D32" s="8"/>
      <c r="E32" s="8"/>
      <c r="F32" s="8"/>
      <c r="G32" s="8"/>
      <c r="H32" s="100">
        <f>SUM(H13,H14)+H31</f>
        <v>11</v>
      </c>
      <c r="I32" s="101"/>
      <c r="J32" s="102"/>
      <c r="K32" s="103"/>
      <c r="L32" s="103"/>
      <c r="M32" s="104"/>
    </row>
    <row r="33" spans="5:5" s="2" customFormat="1" ht="9.5"/>
    <row r="34" spans="5:5" s="2" customFormat="1" ht="9.5"/>
    <row r="35" spans="5:5" s="2" customFormat="1" ht="9.5">
      <c r="E35" s="3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3"/>
    </row>
    <row r="39" spans="5:5" s="2" customFormat="1" ht="9.5">
      <c r="E39" s="1"/>
    </row>
    <row r="40" spans="5:5" s="2" customFormat="1" ht="9.5">
      <c r="E40" s="1"/>
    </row>
    <row r="41" spans="5:5" s="2" customFormat="1" ht="9.5">
      <c r="E41" s="1"/>
    </row>
    <row r="42" spans="5:5" s="2" customFormat="1" ht="9.5">
      <c r="E42" s="3"/>
    </row>
    <row r="43" spans="5:5" s="2" customFormat="1" ht="9.5">
      <c r="E43" s="1"/>
    </row>
    <row r="44" spans="5:5" s="2" customFormat="1" ht="9.5">
      <c r="E44" s="3"/>
    </row>
    <row r="45" spans="5:5" s="2" customFormat="1" ht="9.5">
      <c r="E45" s="3"/>
    </row>
    <row r="46" spans="5:5" s="2" customFormat="1" ht="9.5">
      <c r="E46" s="1"/>
    </row>
    <row r="47" spans="5:5" s="2" customFormat="1" ht="9.5">
      <c r="E47" s="3"/>
    </row>
    <row r="48" spans="5:5" s="1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/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</sheetData>
  <dataConsolidate/>
  <mergeCells count="68">
    <mergeCell ref="A23:A30"/>
    <mergeCell ref="B30:G30"/>
    <mergeCell ref="I25:I29"/>
    <mergeCell ref="J30:K30"/>
    <mergeCell ref="A19:A22"/>
    <mergeCell ref="I19:I22"/>
    <mergeCell ref="J19:K19"/>
    <mergeCell ref="B23:G23"/>
    <mergeCell ref="I23:I24"/>
    <mergeCell ref="J23:K23"/>
    <mergeCell ref="B24:G24"/>
    <mergeCell ref="C25:F2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:M2"/>
    <mergeCell ref="A4:B4"/>
    <mergeCell ref="H4:M4"/>
    <mergeCell ref="A5:B5"/>
    <mergeCell ref="C5:M5"/>
    <mergeCell ref="J11:K11"/>
    <mergeCell ref="B12:G12"/>
    <mergeCell ref="J12:K12"/>
    <mergeCell ref="B13:G13"/>
    <mergeCell ref="J13:K14"/>
    <mergeCell ref="B14:G14"/>
    <mergeCell ref="B15:G15"/>
    <mergeCell ref="I15:I18"/>
    <mergeCell ref="J15:K15"/>
    <mergeCell ref="M15:M18"/>
    <mergeCell ref="B18:G18"/>
    <mergeCell ref="J18:K18"/>
    <mergeCell ref="B17:G17"/>
    <mergeCell ref="J17:K17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H32:I32"/>
    <mergeCell ref="J32:M32"/>
    <mergeCell ref="K25:K29"/>
    <mergeCell ref="C26:F26"/>
    <mergeCell ref="C27:F27"/>
    <mergeCell ref="C28:F28"/>
    <mergeCell ref="C29:F29"/>
    <mergeCell ref="H31:I31"/>
    <mergeCell ref="J31:M31"/>
    <mergeCell ref="M23:M30"/>
  </mergeCells>
  <phoneticPr fontId="2"/>
  <conditionalFormatting sqref="J21:K21">
    <cfRule type="expression" dxfId="15" priority="8">
      <formula>($J$19+$J$20)&gt;0</formula>
    </cfRule>
  </conditionalFormatting>
  <conditionalFormatting sqref="J19:K20">
    <cfRule type="expression" dxfId="14" priority="7">
      <formula>$J$21&gt;0</formula>
    </cfRule>
  </conditionalFormatting>
  <conditionalFormatting sqref="M19:M22">
    <cfRule type="duplicateValues" dxfId="13" priority="3"/>
  </conditionalFormatting>
  <dataValidations count="15">
    <dataValidation type="list" allowBlank="1" showInputMessage="1" showErrorMessage="1" sqref="L23 J8:K9" xr:uid="{FF09C1C4-007F-48F3-9FC5-42108E9CE575}">
      <formula1>"0.5,0"</formula1>
    </dataValidation>
    <dataValidation type="list" allowBlank="1" showInputMessage="1" showErrorMessage="1" sqref="J12:L12" xr:uid="{F698CF2E-0FD1-4761-96DE-4FBCFC511E8B}">
      <formula1>"0.2,0.15,0.1,0"</formula1>
    </dataValidation>
    <dataValidation type="list" allowBlank="1" showInputMessage="1" showErrorMessage="1" sqref="J11:L11" xr:uid="{7C3CA62E-D8AE-44A9-A863-F41E40B73C9C}">
      <formula1>"0.3,0.25,0.2,0.15,0.1,0"</formula1>
    </dataValidation>
    <dataValidation type="list" allowBlank="1" showInputMessage="1" showErrorMessage="1" sqref="J19:K19 L9" xr:uid="{6921F523-008B-4D40-9BFB-B502A631E2D1}">
      <formula1>"0.5,0.3,0"</formula1>
    </dataValidation>
    <dataValidation type="list" allowBlank="1" showInputMessage="1" showErrorMessage="1" sqref="J22:K22" xr:uid="{0788777D-5FC7-4E1E-A748-BE784985C04C}">
      <formula1>"1.0,0.5,0"</formula1>
    </dataValidation>
    <dataValidation type="list" allowBlank="1" showInputMessage="1" showErrorMessage="1" sqref="L15" xr:uid="{3B834F12-D314-4BCC-9C63-1682CEBDA723}">
      <formula1>"0.3,0.2,0.1,0"</formula1>
    </dataValidation>
    <dataValidation type="list" allowBlank="1" showInputMessage="1" showErrorMessage="1" sqref="J20:K20 L16" xr:uid="{49D79721-DDD2-4A5C-BFCE-E599BE77B90E}">
      <formula1>"0.3,0.2,0"</formula1>
    </dataValidation>
    <dataValidation type="list" allowBlank="1" showInputMessage="1" showErrorMessage="1" sqref="L17:L18" xr:uid="{9A2C30DD-C047-4177-9AEE-0F90CC295BE2}">
      <formula1>"0.2,0.1,０"</formula1>
    </dataValidation>
    <dataValidation type="list" allowBlank="1" showInputMessage="1" showErrorMessage="1" sqref="J21:K21" xr:uid="{38A27022-2CC0-4AD5-BDF2-69B5D17DADF1}">
      <formula1>"0.3,0.1,0"</formula1>
    </dataValidation>
    <dataValidation type="list" allowBlank="1" showInputMessage="1" showErrorMessage="1" sqref="J30:K30" xr:uid="{320A7EA3-A068-4346-B8CB-8E2E10D61FCB}">
      <formula1>"0.6,0.3,0.0"</formula1>
    </dataValidation>
    <dataValidation type="list" allowBlank="1" showInputMessage="1" showErrorMessage="1" sqref="J23:K23" xr:uid="{F5D83DD5-23FE-43F7-84E1-FF49299CBE70}">
      <formula1>"1.0,0.8,0.6,0.3,0"</formula1>
    </dataValidation>
    <dataValidation type="list" allowBlank="1" showInputMessage="1" showErrorMessage="1" sqref="J29" xr:uid="{4E80EFBC-48F2-4F09-97C8-B3F5F37999CD}">
      <formula1>"0.4,0"</formula1>
    </dataValidation>
    <dataValidation type="list" allowBlank="1" showInputMessage="1" showErrorMessage="1" sqref="J15:K15" xr:uid="{DAFEF433-9DC7-4A88-A27A-8C1A02D1E03F}">
      <formula1>"0.4,0.2,0.1,0"</formula1>
    </dataValidation>
    <dataValidation type="list" allowBlank="1" showInputMessage="1" showErrorMessage="1" sqref="J16:K16 J25:J28 J17:K17" xr:uid="{4B52EAC5-4D93-4899-A69E-0A9E15C98C52}">
      <formula1>"0.4,0.2,0"</formula1>
    </dataValidation>
    <dataValidation type="list" allowBlank="1" showInputMessage="1" showErrorMessage="1" sqref="J18:K18" xr:uid="{3BC9D683-8831-4CB4-BB4B-5D650D804B59}">
      <formula1>"0.2,０"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workbookViewId="0">
      <selection activeCell="O11" sqref="O11"/>
    </sheetView>
  </sheetViews>
  <sheetFormatPr defaultRowHeight="13"/>
  <cols>
    <col min="1" max="1" width="4" style="65" customWidth="1"/>
    <col min="2" max="2" width="11.6328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0.5</v>
      </c>
      <c r="I8" s="207">
        <f>SUM(H8:H13)</f>
        <v>5.5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20</v>
      </c>
      <c r="C9" s="214"/>
      <c r="D9" s="214"/>
      <c r="E9" s="214"/>
      <c r="F9" s="214"/>
      <c r="G9" s="214"/>
      <c r="H9" s="70">
        <v>0.5</v>
      </c>
      <c r="I9" s="208"/>
      <c r="J9" s="215"/>
      <c r="K9" s="216"/>
      <c r="L9" s="36"/>
      <c r="M9" s="212"/>
    </row>
    <row r="10" spans="1:13" s="1" customFormat="1" ht="30" customHeight="1">
      <c r="A10" s="202"/>
      <c r="B10" s="161" t="s">
        <v>21</v>
      </c>
      <c r="C10" s="168"/>
      <c r="D10" s="168"/>
      <c r="E10" s="168"/>
      <c r="F10" s="168"/>
      <c r="G10" s="168"/>
      <c r="H10" s="71">
        <v>3</v>
      </c>
      <c r="I10" s="208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208"/>
      <c r="J11" s="166"/>
      <c r="K11" s="167"/>
      <c r="L11" s="73"/>
      <c r="M11" s="212"/>
    </row>
    <row r="12" spans="1:13" s="2" customFormat="1" ht="30" customHeight="1">
      <c r="A12" s="202"/>
      <c r="B12" s="161" t="s">
        <v>14</v>
      </c>
      <c r="C12" s="168"/>
      <c r="D12" s="168"/>
      <c r="E12" s="168"/>
      <c r="F12" s="168"/>
      <c r="G12" s="168"/>
      <c r="H12" s="71">
        <v>0.2</v>
      </c>
      <c r="I12" s="208"/>
      <c r="J12" s="169"/>
      <c r="K12" s="170"/>
      <c r="L12" s="73"/>
      <c r="M12" s="212"/>
    </row>
    <row r="13" spans="1:13" s="1" customFormat="1" ht="30" customHeight="1" thickBot="1">
      <c r="A13" s="202"/>
      <c r="B13" s="171" t="s">
        <v>22</v>
      </c>
      <c r="C13" s="172"/>
      <c r="D13" s="172"/>
      <c r="E13" s="172"/>
      <c r="F13" s="172"/>
      <c r="G13" s="172"/>
      <c r="H13" s="74">
        <v>1</v>
      </c>
      <c r="I13" s="208"/>
      <c r="J13" s="173" t="s">
        <v>86</v>
      </c>
      <c r="K13" s="174"/>
      <c r="L13" s="37"/>
      <c r="M13" s="212"/>
    </row>
    <row r="14" spans="1:13" s="1" customFormat="1" ht="30" customHeight="1" thickBot="1">
      <c r="A14" s="202"/>
      <c r="B14" s="177" t="s">
        <v>18</v>
      </c>
      <c r="C14" s="178"/>
      <c r="D14" s="178"/>
      <c r="E14" s="178"/>
      <c r="F14" s="178"/>
      <c r="G14" s="179"/>
      <c r="H14" s="75"/>
      <c r="I14" s="12"/>
      <c r="J14" s="175"/>
      <c r="K14" s="176"/>
      <c r="L14" s="38"/>
      <c r="M14" s="5">
        <f>SUM(J13:K14)</f>
        <v>0</v>
      </c>
    </row>
    <row r="15" spans="1:13" s="1" customFormat="1" ht="30" customHeight="1">
      <c r="A15" s="202"/>
      <c r="B15" s="147" t="s">
        <v>23</v>
      </c>
      <c r="C15" s="148"/>
      <c r="D15" s="148"/>
      <c r="E15" s="148"/>
      <c r="F15" s="148"/>
      <c r="G15" s="149"/>
      <c r="H15" s="76">
        <v>0.5</v>
      </c>
      <c r="I15" s="150">
        <v>1</v>
      </c>
      <c r="J15" s="152"/>
      <c r="K15" s="153"/>
      <c r="L15" s="72"/>
      <c r="M15" s="154">
        <f>J15+J16</f>
        <v>0</v>
      </c>
    </row>
    <row r="16" spans="1:13" s="1" customFormat="1" ht="30" customHeight="1" thickBot="1">
      <c r="A16" s="202"/>
      <c r="B16" s="156" t="s">
        <v>24</v>
      </c>
      <c r="C16" s="157"/>
      <c r="D16" s="157"/>
      <c r="E16" s="157"/>
      <c r="F16" s="157"/>
      <c r="G16" s="158"/>
      <c r="H16" s="79">
        <v>0.5</v>
      </c>
      <c r="I16" s="248"/>
      <c r="J16" s="164"/>
      <c r="K16" s="165"/>
      <c r="L16" s="72"/>
      <c r="M16" s="155"/>
    </row>
    <row r="17" spans="1:14" s="1" customFormat="1" ht="30" customHeight="1">
      <c r="A17" s="202"/>
      <c r="B17" s="147" t="s">
        <v>109</v>
      </c>
      <c r="C17" s="148"/>
      <c r="D17" s="148"/>
      <c r="E17" s="148"/>
      <c r="F17" s="148"/>
      <c r="G17" s="149"/>
      <c r="H17" s="76">
        <v>0.4</v>
      </c>
      <c r="I17" s="252">
        <v>1</v>
      </c>
      <c r="J17" s="249"/>
      <c r="K17" s="250"/>
      <c r="L17" s="83"/>
      <c r="M17" s="154">
        <f>IF(J17+J18+J20+J19&gt;=1,1,J17+J18+J19+J20)</f>
        <v>0</v>
      </c>
    </row>
    <row r="18" spans="1:14" s="1" customFormat="1" ht="30" customHeight="1">
      <c r="A18" s="202"/>
      <c r="B18" s="198" t="s">
        <v>110</v>
      </c>
      <c r="C18" s="199"/>
      <c r="D18" s="199"/>
      <c r="E18" s="199"/>
      <c r="F18" s="199"/>
      <c r="G18" s="200"/>
      <c r="H18" s="77">
        <v>0.4</v>
      </c>
      <c r="I18" s="150"/>
      <c r="J18" s="152"/>
      <c r="K18" s="153"/>
      <c r="L18" s="72"/>
      <c r="M18" s="155"/>
    </row>
    <row r="19" spans="1:14" s="1" customFormat="1" ht="30" customHeight="1">
      <c r="A19" s="202"/>
      <c r="B19" s="161" t="s">
        <v>126</v>
      </c>
      <c r="C19" s="162"/>
      <c r="D19" s="162"/>
      <c r="E19" s="162"/>
      <c r="F19" s="162"/>
      <c r="G19" s="163"/>
      <c r="H19" s="78">
        <v>0.4</v>
      </c>
      <c r="I19" s="150"/>
      <c r="J19" s="164"/>
      <c r="K19" s="165"/>
      <c r="L19" s="72"/>
      <c r="M19" s="155"/>
    </row>
    <row r="20" spans="1:14" s="1" customFormat="1" ht="30" customHeight="1" thickBot="1">
      <c r="A20" s="203"/>
      <c r="B20" s="156" t="s">
        <v>127</v>
      </c>
      <c r="C20" s="157"/>
      <c r="D20" s="157"/>
      <c r="E20" s="157"/>
      <c r="F20" s="157"/>
      <c r="G20" s="158"/>
      <c r="H20" s="79">
        <v>0.2</v>
      </c>
      <c r="I20" s="151"/>
      <c r="J20" s="159"/>
      <c r="K20" s="160"/>
      <c r="L20" s="84"/>
      <c r="M20" s="251"/>
    </row>
    <row r="21" spans="1:14" s="1" customFormat="1" ht="30" customHeight="1">
      <c r="A21" s="228" t="s">
        <v>6</v>
      </c>
      <c r="B21" s="142" t="s">
        <v>96</v>
      </c>
      <c r="C21" s="140" t="s">
        <v>94</v>
      </c>
      <c r="D21" s="131" t="s">
        <v>15</v>
      </c>
      <c r="E21" s="132"/>
      <c r="F21" s="132"/>
      <c r="G21" s="133"/>
      <c r="H21" s="80">
        <v>0.5</v>
      </c>
      <c r="I21" s="207">
        <f>H21+H24</f>
        <v>1.5</v>
      </c>
      <c r="J21" s="231"/>
      <c r="K21" s="232"/>
      <c r="L21" s="145">
        <f>IF(J21+J22&gt;=0.5,0.5,J21+J22)</f>
        <v>0</v>
      </c>
      <c r="M21" s="123">
        <f>IF(L21=0,L23+L24,IF(L23=0,L21+L24,IF(L21+L23=0,L24,"入力ｴﾗｰ")))</f>
        <v>0</v>
      </c>
    </row>
    <row r="22" spans="1:14" s="1" customFormat="1" ht="30" customHeight="1">
      <c r="A22" s="229"/>
      <c r="B22" s="143"/>
      <c r="C22" s="141"/>
      <c r="D22" s="134" t="s">
        <v>93</v>
      </c>
      <c r="E22" s="135"/>
      <c r="F22" s="135"/>
      <c r="G22" s="136"/>
      <c r="H22" s="81">
        <v>0.3</v>
      </c>
      <c r="I22" s="208"/>
      <c r="J22" s="129"/>
      <c r="K22" s="130"/>
      <c r="L22" s="146"/>
      <c r="M22" s="124"/>
    </row>
    <row r="23" spans="1:14" s="1" customFormat="1" ht="30" customHeight="1">
      <c r="A23" s="229"/>
      <c r="B23" s="144"/>
      <c r="C23" s="34" t="s">
        <v>95</v>
      </c>
      <c r="D23" s="137" t="s">
        <v>112</v>
      </c>
      <c r="E23" s="138"/>
      <c r="F23" s="138"/>
      <c r="G23" s="139"/>
      <c r="H23" s="70">
        <v>0.3</v>
      </c>
      <c r="I23" s="208"/>
      <c r="J23" s="129"/>
      <c r="K23" s="130"/>
      <c r="L23" s="58">
        <f>J23</f>
        <v>0</v>
      </c>
      <c r="M23" s="124"/>
    </row>
    <row r="24" spans="1:14" s="1" customFormat="1" ht="30" customHeight="1" thickBot="1">
      <c r="A24" s="230"/>
      <c r="B24" s="125" t="s">
        <v>130</v>
      </c>
      <c r="C24" s="126"/>
      <c r="D24" s="126"/>
      <c r="E24" s="126"/>
      <c r="F24" s="126"/>
      <c r="G24" s="126"/>
      <c r="H24" s="82">
        <v>1</v>
      </c>
      <c r="I24" s="208"/>
      <c r="J24" s="127"/>
      <c r="K24" s="128"/>
      <c r="L24" s="46">
        <f>J24</f>
        <v>0</v>
      </c>
      <c r="M24" s="124"/>
    </row>
    <row r="25" spans="1:14" s="1" customFormat="1" ht="30" customHeight="1">
      <c r="A25" s="246" t="s">
        <v>4</v>
      </c>
      <c r="B25" s="233" t="s">
        <v>8</v>
      </c>
      <c r="C25" s="234"/>
      <c r="D25" s="234"/>
      <c r="E25" s="234"/>
      <c r="F25" s="234"/>
      <c r="G25" s="234"/>
      <c r="H25" s="80">
        <v>0.5</v>
      </c>
      <c r="I25" s="154">
        <f>SUM(H25:H26)</f>
        <v>2</v>
      </c>
      <c r="J25" s="231"/>
      <c r="K25" s="232"/>
      <c r="L25" s="39"/>
      <c r="M25" s="154">
        <f>SUM(J25,K27:K31)</f>
        <v>0</v>
      </c>
    </row>
    <row r="26" spans="1:14" s="1" customFormat="1" ht="30" customHeight="1" thickBot="1">
      <c r="A26" s="247"/>
      <c r="B26" s="220" t="s">
        <v>37</v>
      </c>
      <c r="C26" s="221"/>
      <c r="D26" s="221"/>
      <c r="E26" s="221"/>
      <c r="F26" s="221"/>
      <c r="G26" s="222"/>
      <c r="H26" s="78">
        <v>1.5</v>
      </c>
      <c r="I26" s="235"/>
      <c r="J26" s="11"/>
      <c r="K26" s="13"/>
      <c r="L26" s="41"/>
      <c r="M26" s="235"/>
      <c r="N26" s="4"/>
    </row>
    <row r="27" spans="1:14" s="1" customFormat="1" ht="30" customHeight="1">
      <c r="A27" s="247"/>
      <c r="B27" s="239" t="s">
        <v>25</v>
      </c>
      <c r="C27" s="236" t="s">
        <v>27</v>
      </c>
      <c r="D27" s="237"/>
      <c r="E27" s="237"/>
      <c r="F27" s="238"/>
      <c r="G27" s="16" t="s">
        <v>9</v>
      </c>
      <c r="H27" s="242">
        <v>0.5</v>
      </c>
      <c r="I27" s="245"/>
      <c r="J27" s="244"/>
      <c r="K27" s="105">
        <f>IF(SUM(J27:J31)&gt;1.5,1.5,SUM(J27:J31))</f>
        <v>0</v>
      </c>
      <c r="L27" s="42"/>
      <c r="M27" s="235"/>
      <c r="N27" s="4"/>
    </row>
    <row r="28" spans="1:14" s="1" customFormat="1" ht="30" customHeight="1">
      <c r="A28" s="247"/>
      <c r="B28" s="240"/>
      <c r="C28" s="107" t="s">
        <v>26</v>
      </c>
      <c r="D28" s="108"/>
      <c r="E28" s="108"/>
      <c r="F28" s="108"/>
      <c r="G28" s="18" t="s">
        <v>10</v>
      </c>
      <c r="H28" s="243"/>
      <c r="I28" s="235"/>
      <c r="J28" s="243"/>
      <c r="K28" s="105"/>
      <c r="L28" s="42"/>
      <c r="M28" s="235"/>
      <c r="N28" s="4"/>
    </row>
    <row r="29" spans="1:14" s="1" customFormat="1" ht="30" customHeight="1">
      <c r="A29" s="247"/>
      <c r="B29" s="49" t="s">
        <v>30</v>
      </c>
      <c r="C29" s="109" t="s">
        <v>28</v>
      </c>
      <c r="D29" s="110"/>
      <c r="E29" s="110"/>
      <c r="F29" s="110"/>
      <c r="G29" s="20" t="s">
        <v>11</v>
      </c>
      <c r="H29" s="10">
        <v>0.5</v>
      </c>
      <c r="I29" s="235"/>
      <c r="J29" s="60"/>
      <c r="K29" s="105"/>
      <c r="L29" s="42"/>
      <c r="M29" s="235"/>
      <c r="N29" s="4"/>
    </row>
    <row r="30" spans="1:14" s="1" customFormat="1" ht="30" customHeight="1">
      <c r="A30" s="247"/>
      <c r="B30" s="49" t="s">
        <v>31</v>
      </c>
      <c r="C30" s="109" t="s">
        <v>29</v>
      </c>
      <c r="D30" s="110"/>
      <c r="E30" s="110"/>
      <c r="F30" s="111"/>
      <c r="G30" s="20" t="s">
        <v>16</v>
      </c>
      <c r="H30" s="10">
        <v>0.5</v>
      </c>
      <c r="I30" s="235"/>
      <c r="J30" s="32"/>
      <c r="K30" s="105"/>
      <c r="L30" s="42"/>
      <c r="M30" s="235"/>
      <c r="N30" s="4"/>
    </row>
    <row r="31" spans="1:14" s="1" customFormat="1" ht="30" customHeight="1" thickBot="1">
      <c r="A31" s="247"/>
      <c r="B31" s="50" t="s">
        <v>38</v>
      </c>
      <c r="C31" s="112" t="s">
        <v>88</v>
      </c>
      <c r="D31" s="113"/>
      <c r="E31" s="113"/>
      <c r="F31" s="114"/>
      <c r="G31" s="19" t="s">
        <v>16</v>
      </c>
      <c r="H31" s="21">
        <v>0.5</v>
      </c>
      <c r="I31" s="241"/>
      <c r="J31" s="63"/>
      <c r="K31" s="106"/>
      <c r="L31" s="43"/>
      <c r="M31" s="241"/>
      <c r="N31" s="4"/>
    </row>
    <row r="32" spans="1:14" s="1" customFormat="1" ht="30" customHeight="1" thickBot="1">
      <c r="A32" s="14" t="s">
        <v>19</v>
      </c>
      <c r="B32" s="9"/>
      <c r="C32" s="9"/>
      <c r="D32" s="9"/>
      <c r="E32" s="9"/>
      <c r="F32" s="9"/>
      <c r="G32" s="9"/>
      <c r="H32" s="115">
        <f>+SUM(H8,H9,H10,H11,H12,H15,H16,I21,H25,H26,I17)</f>
        <v>10</v>
      </c>
      <c r="I32" s="116"/>
      <c r="J32" s="117">
        <f>SUM(M8,M15,M21,M25,M17)</f>
        <v>0</v>
      </c>
      <c r="K32" s="118"/>
      <c r="L32" s="118"/>
      <c r="M32" s="119"/>
      <c r="N32" s="4"/>
    </row>
    <row r="33" spans="1:13" s="1" customFormat="1" ht="30" customHeight="1" thickBot="1">
      <c r="A33" s="15" t="s">
        <v>32</v>
      </c>
      <c r="B33" s="8"/>
      <c r="C33" s="8"/>
      <c r="D33" s="8"/>
      <c r="E33" s="8"/>
      <c r="F33" s="8"/>
      <c r="G33" s="8"/>
      <c r="H33" s="100">
        <f>SUM(H13,H14)+H32</f>
        <v>11</v>
      </c>
      <c r="I33" s="101"/>
      <c r="J33" s="102"/>
      <c r="K33" s="103"/>
      <c r="L33" s="103"/>
      <c r="M33" s="104"/>
    </row>
    <row r="34" spans="1:13" s="2" customFormat="1" ht="9.5"/>
    <row r="35" spans="1:13" s="2" customFormat="1" ht="9.5"/>
    <row r="36" spans="1:13" s="2" customFormat="1" ht="9.5">
      <c r="E36" s="3"/>
    </row>
    <row r="37" spans="1:13" s="2" customFormat="1" ht="9.5">
      <c r="E37" s="3"/>
    </row>
    <row r="38" spans="1:13" s="2" customFormat="1" ht="9.5">
      <c r="E38" s="3"/>
    </row>
    <row r="39" spans="1:13" s="2" customFormat="1" ht="9.5">
      <c r="E39" s="3"/>
    </row>
    <row r="40" spans="1:13" s="2" customFormat="1" ht="9.5">
      <c r="E40" s="1"/>
    </row>
    <row r="41" spans="1:13" s="2" customFormat="1" ht="9.5">
      <c r="E41" s="1"/>
    </row>
    <row r="42" spans="1:13" s="2" customFormat="1" ht="9.5">
      <c r="E42" s="1"/>
    </row>
    <row r="43" spans="1:13" s="2" customFormat="1" ht="9.5">
      <c r="E43" s="3"/>
    </row>
    <row r="44" spans="1:13" s="2" customFormat="1" ht="9.5">
      <c r="E44" s="1"/>
    </row>
    <row r="45" spans="1:13" s="2" customFormat="1" ht="9.5">
      <c r="E45" s="3"/>
    </row>
    <row r="46" spans="1:13" s="2" customFormat="1" ht="9.5">
      <c r="E46" s="3"/>
    </row>
    <row r="47" spans="1:13" s="2" customFormat="1" ht="9.5">
      <c r="E47" s="1"/>
    </row>
    <row r="48" spans="1:13" s="2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</sheetData>
  <mergeCells count="75">
    <mergeCell ref="A8:A20"/>
    <mergeCell ref="J17:K17"/>
    <mergeCell ref="J18:K18"/>
    <mergeCell ref="J20:K20"/>
    <mergeCell ref="M17:M20"/>
    <mergeCell ref="J19:K19"/>
    <mergeCell ref="B19:G19"/>
    <mergeCell ref="B12:G12"/>
    <mergeCell ref="B13:G13"/>
    <mergeCell ref="B16:G16"/>
    <mergeCell ref="B15:G15"/>
    <mergeCell ref="B17:G17"/>
    <mergeCell ref="I17:I20"/>
    <mergeCell ref="B18:G18"/>
    <mergeCell ref="B20:G20"/>
    <mergeCell ref="B21:B23"/>
    <mergeCell ref="C21:C22"/>
    <mergeCell ref="D21:G21"/>
    <mergeCell ref="L21:L22"/>
    <mergeCell ref="D22:G22"/>
    <mergeCell ref="J22:K22"/>
    <mergeCell ref="D23:G23"/>
    <mergeCell ref="J23:K23"/>
    <mergeCell ref="I21:I24"/>
    <mergeCell ref="H4:M4"/>
    <mergeCell ref="J10:K10"/>
    <mergeCell ref="J11:K11"/>
    <mergeCell ref="J12:K12"/>
    <mergeCell ref="M15:M16"/>
    <mergeCell ref="J15:K15"/>
    <mergeCell ref="J16:K16"/>
    <mergeCell ref="M8:M13"/>
    <mergeCell ref="J7:K7"/>
    <mergeCell ref="J8:K8"/>
    <mergeCell ref="J9:K9"/>
    <mergeCell ref="J13:K14"/>
    <mergeCell ref="H6:I7"/>
    <mergeCell ref="I15:I16"/>
    <mergeCell ref="A2:M2"/>
    <mergeCell ref="C5:M5"/>
    <mergeCell ref="A5:B5"/>
    <mergeCell ref="C31:F31"/>
    <mergeCell ref="I8:I13"/>
    <mergeCell ref="B8:G8"/>
    <mergeCell ref="A21:A24"/>
    <mergeCell ref="B24:G24"/>
    <mergeCell ref="B14:G14"/>
    <mergeCell ref="A4:B4"/>
    <mergeCell ref="B10:G10"/>
    <mergeCell ref="B9:G9"/>
    <mergeCell ref="B11:G11"/>
    <mergeCell ref="A6:G7"/>
    <mergeCell ref="J6:M6"/>
    <mergeCell ref="A25:A31"/>
    <mergeCell ref="J33:M33"/>
    <mergeCell ref="J32:M32"/>
    <mergeCell ref="M21:M24"/>
    <mergeCell ref="C29:F29"/>
    <mergeCell ref="H33:I33"/>
    <mergeCell ref="H32:I32"/>
    <mergeCell ref="J25:K25"/>
    <mergeCell ref="M25:M31"/>
    <mergeCell ref="I25:I26"/>
    <mergeCell ref="H27:H28"/>
    <mergeCell ref="J27:J28"/>
    <mergeCell ref="J21:K21"/>
    <mergeCell ref="J24:K24"/>
    <mergeCell ref="K27:K31"/>
    <mergeCell ref="I27:I31"/>
    <mergeCell ref="B25:G25"/>
    <mergeCell ref="B26:G26"/>
    <mergeCell ref="C28:F28"/>
    <mergeCell ref="C27:F27"/>
    <mergeCell ref="B27:B28"/>
    <mergeCell ref="C30:F30"/>
  </mergeCells>
  <phoneticPr fontId="2"/>
  <conditionalFormatting sqref="J23">
    <cfRule type="expression" dxfId="12" priority="3">
      <formula>($J$21+$J$22)&gt;0</formula>
    </cfRule>
  </conditionalFormatting>
  <conditionalFormatting sqref="J21:K22">
    <cfRule type="expression" dxfId="11" priority="2">
      <formula>$J$23&gt;0</formula>
    </cfRule>
  </conditionalFormatting>
  <conditionalFormatting sqref="M21:M24">
    <cfRule type="duplicateValues" dxfId="10" priority="1"/>
  </conditionalFormatting>
  <dataValidations count="12">
    <dataValidation type="list" allowBlank="1" showInputMessage="1" showErrorMessage="1" sqref="J31 J8:K8 J25:L25 J15:L15" xr:uid="{00000000-0002-0000-0100-000000000000}">
      <formula1>"0.5,0"</formula1>
    </dataValidation>
    <dataValidation type="list" allowBlank="1" showInputMessage="1" showErrorMessage="1" sqref="J24:K24" xr:uid="{59985E7E-4EE2-48A8-99F5-501824FBACB9}">
      <formula1>"1.0,0.5,0"</formula1>
    </dataValidation>
    <dataValidation type="list" allowBlank="1" showInputMessage="1" showErrorMessage="1" sqref="J21:K21 J9:L9 J16:L16 J27:J30" xr:uid="{00000000-0002-0000-0100-000002000000}">
      <formula1>"0.5,0.3,0"</formula1>
    </dataValidation>
    <dataValidation type="list" allowBlank="1" showInputMessage="1" showErrorMessage="1" sqref="J11:L11" xr:uid="{00000000-0002-0000-0100-000004000000}">
      <formula1>"0.3,0.25,0.2,0.15,0.1,0"</formula1>
    </dataValidation>
    <dataValidation type="list" allowBlank="1" showInputMessage="1" showErrorMessage="1" sqref="J12:L12" xr:uid="{00000000-0002-0000-0100-000005000000}">
      <formula1>"0.2,0.15,0.1,0"</formula1>
    </dataValidation>
    <dataValidation type="list" allowBlank="1" showInputMessage="1" showErrorMessage="1" sqref="L20" xr:uid="{46C8D64E-5B78-4BCD-A806-58A8FD9FC2BD}">
      <formula1>"0.2,0.1,０"</formula1>
    </dataValidation>
    <dataValidation type="list" allowBlank="1" showInputMessage="1" showErrorMessage="1" sqref="J22:K22 L18:L19" xr:uid="{EBEE7573-1A70-4D46-9C18-1709AC0C31F1}">
      <formula1>"0.3,0.2,0"</formula1>
    </dataValidation>
    <dataValidation type="list" allowBlank="1" showInputMessage="1" showErrorMessage="1" sqref="L17" xr:uid="{98D23378-3081-47C1-8B65-B1D5F6E96EAE}">
      <formula1>"0.3,0.2,0.1,0"</formula1>
    </dataValidation>
    <dataValidation type="list" allowBlank="1" showInputMessage="1" showErrorMessage="1" sqref="J23:K23" xr:uid="{5F407436-DEC1-43F4-8A12-FF515E760389}">
      <formula1>"0.3,0.1,0"</formula1>
    </dataValidation>
    <dataValidation type="list" allowBlank="1" showInputMessage="1" showErrorMessage="1" sqref="J20:K20" xr:uid="{9129B8F7-1440-46EC-A201-6F50173F08D7}">
      <formula1>"0.2,０"</formula1>
    </dataValidation>
    <dataValidation type="list" allowBlank="1" showInputMessage="1" showErrorMessage="1" sqref="J18:K19" xr:uid="{F69CD94B-C0AB-404F-98F2-2C5B627A63F1}">
      <formula1>"0.4,0.2,0"</formula1>
    </dataValidation>
    <dataValidation type="list" allowBlank="1" showInputMessage="1" showErrorMessage="1" sqref="J17:K17" xr:uid="{3E232701-165E-4A30-8504-8026CE2CC130}">
      <formula1>"0.4,0.2,0.1,0"</formula1>
    </dataValidation>
  </dataValidations>
  <printOptions horizontalCentered="1"/>
  <pageMargins left="0.49" right="0.55000000000000004" top="0.39370078740157483" bottom="0.39370078740157483" header="0" footer="0"/>
  <pageSetup paperSize="9" scale="86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N82"/>
  <sheetViews>
    <sheetView workbookViewId="0">
      <selection activeCell="J31" sqref="J31:K31"/>
    </sheetView>
  </sheetViews>
  <sheetFormatPr defaultRowHeight="13"/>
  <cols>
    <col min="1" max="1" width="4" style="65" customWidth="1"/>
    <col min="2" max="2" width="11.45312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9.63281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35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102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49</v>
      </c>
      <c r="C8" s="205"/>
      <c r="D8" s="205"/>
      <c r="E8" s="205"/>
      <c r="F8" s="205"/>
      <c r="G8" s="206"/>
      <c r="H8" s="69">
        <v>0.5</v>
      </c>
      <c r="I8" s="207">
        <f>SUM(H8:H13)</f>
        <v>5.5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51</v>
      </c>
      <c r="C9" s="214"/>
      <c r="D9" s="214"/>
      <c r="E9" s="214"/>
      <c r="F9" s="214"/>
      <c r="G9" s="214"/>
      <c r="H9" s="70">
        <v>0.5</v>
      </c>
      <c r="I9" s="208"/>
      <c r="J9" s="215"/>
      <c r="K9" s="216"/>
      <c r="L9" s="36"/>
      <c r="M9" s="212"/>
    </row>
    <row r="10" spans="1:13" s="1" customFormat="1" ht="30" customHeight="1">
      <c r="A10" s="202"/>
      <c r="B10" s="161" t="s">
        <v>52</v>
      </c>
      <c r="C10" s="168"/>
      <c r="D10" s="168"/>
      <c r="E10" s="168"/>
      <c r="F10" s="168"/>
      <c r="G10" s="168"/>
      <c r="H10" s="71">
        <v>3</v>
      </c>
      <c r="I10" s="208"/>
      <c r="J10" s="164"/>
      <c r="K10" s="165"/>
      <c r="L10" s="72"/>
      <c r="M10" s="212"/>
    </row>
    <row r="11" spans="1:13" s="1" customFormat="1" ht="30" customHeight="1">
      <c r="A11" s="202"/>
      <c r="B11" s="161" t="s">
        <v>53</v>
      </c>
      <c r="C11" s="168"/>
      <c r="D11" s="168"/>
      <c r="E11" s="168"/>
      <c r="F11" s="168"/>
      <c r="G11" s="168"/>
      <c r="H11" s="71">
        <v>0.3</v>
      </c>
      <c r="I11" s="208"/>
      <c r="J11" s="166"/>
      <c r="K11" s="167"/>
      <c r="L11" s="73"/>
      <c r="M11" s="212"/>
    </row>
    <row r="12" spans="1:13" s="2" customFormat="1" ht="30" customHeight="1">
      <c r="A12" s="202"/>
      <c r="B12" s="161" t="s">
        <v>54</v>
      </c>
      <c r="C12" s="168"/>
      <c r="D12" s="168"/>
      <c r="E12" s="168"/>
      <c r="F12" s="168"/>
      <c r="G12" s="168"/>
      <c r="H12" s="71">
        <v>0.2</v>
      </c>
      <c r="I12" s="208"/>
      <c r="J12" s="169"/>
      <c r="K12" s="170"/>
      <c r="L12" s="73"/>
      <c r="M12" s="212"/>
    </row>
    <row r="13" spans="1:13" s="1" customFormat="1" ht="30" customHeight="1" thickBot="1">
      <c r="A13" s="202"/>
      <c r="B13" s="171" t="s">
        <v>55</v>
      </c>
      <c r="C13" s="172"/>
      <c r="D13" s="172"/>
      <c r="E13" s="172"/>
      <c r="F13" s="172"/>
      <c r="G13" s="172"/>
      <c r="H13" s="74">
        <v>1</v>
      </c>
      <c r="I13" s="208"/>
      <c r="J13" s="173" t="s">
        <v>86</v>
      </c>
      <c r="K13" s="174"/>
      <c r="L13" s="37"/>
      <c r="M13" s="212"/>
    </row>
    <row r="14" spans="1:13" s="1" customFormat="1" ht="30" customHeight="1" thickBot="1">
      <c r="A14" s="202"/>
      <c r="B14" s="177" t="s">
        <v>18</v>
      </c>
      <c r="C14" s="178"/>
      <c r="D14" s="178"/>
      <c r="E14" s="178"/>
      <c r="F14" s="178"/>
      <c r="G14" s="179"/>
      <c r="H14" s="75"/>
      <c r="I14" s="12"/>
      <c r="J14" s="175"/>
      <c r="K14" s="176"/>
      <c r="L14" s="38"/>
      <c r="M14" s="5">
        <f>SUM(J13:K14)</f>
        <v>0</v>
      </c>
    </row>
    <row r="15" spans="1:13" s="1" customFormat="1" ht="30" customHeight="1">
      <c r="A15" s="202"/>
      <c r="B15" s="147" t="s">
        <v>47</v>
      </c>
      <c r="C15" s="148"/>
      <c r="D15" s="148"/>
      <c r="E15" s="148"/>
      <c r="F15" s="148"/>
      <c r="G15" s="149"/>
      <c r="H15" s="76">
        <v>0.5</v>
      </c>
      <c r="I15" s="150">
        <v>1</v>
      </c>
      <c r="J15" s="152"/>
      <c r="K15" s="153"/>
      <c r="L15" s="72"/>
      <c r="M15" s="154">
        <f>J15+J16</f>
        <v>0</v>
      </c>
    </row>
    <row r="16" spans="1:13" s="1" customFormat="1" ht="30" customHeight="1" thickBot="1">
      <c r="A16" s="202"/>
      <c r="B16" s="156" t="s">
        <v>50</v>
      </c>
      <c r="C16" s="157"/>
      <c r="D16" s="157"/>
      <c r="E16" s="157"/>
      <c r="F16" s="157"/>
      <c r="G16" s="158"/>
      <c r="H16" s="77">
        <v>0.5</v>
      </c>
      <c r="I16" s="151"/>
      <c r="J16" s="159"/>
      <c r="K16" s="160"/>
      <c r="L16" s="72"/>
      <c r="M16" s="155"/>
    </row>
    <row r="17" spans="1:14" s="1" customFormat="1" ht="14" customHeight="1">
      <c r="A17" s="202"/>
      <c r="B17" s="260" t="s">
        <v>120</v>
      </c>
      <c r="C17" s="261"/>
      <c r="D17" s="261"/>
      <c r="E17" s="261"/>
      <c r="F17" s="260" t="s">
        <v>121</v>
      </c>
      <c r="G17" s="265"/>
      <c r="H17" s="80">
        <v>0.5</v>
      </c>
      <c r="I17" s="252">
        <v>2</v>
      </c>
      <c r="J17" s="281"/>
      <c r="K17" s="282"/>
      <c r="L17" s="83"/>
      <c r="M17" s="154">
        <f>IF(J17+J18+J19+J20+J22+J23+J24+J25+J21+J26&gt;=2,2,J17+J18+J19+J20+J22+J23+J24+J25+J21+J26)</f>
        <v>0</v>
      </c>
    </row>
    <row r="18" spans="1:14" s="1" customFormat="1" ht="14">
      <c r="A18" s="202"/>
      <c r="B18" s="262"/>
      <c r="C18" s="263"/>
      <c r="D18" s="263"/>
      <c r="E18" s="263"/>
      <c r="F18" s="266" t="s">
        <v>122</v>
      </c>
      <c r="G18" s="267"/>
      <c r="H18" s="85">
        <v>0.5</v>
      </c>
      <c r="I18" s="150"/>
      <c r="J18" s="270"/>
      <c r="K18" s="271"/>
      <c r="L18" s="72"/>
      <c r="M18" s="155"/>
    </row>
    <row r="19" spans="1:14" s="1" customFormat="1" ht="14">
      <c r="A19" s="202"/>
      <c r="B19" s="262"/>
      <c r="C19" s="263"/>
      <c r="D19" s="263"/>
      <c r="E19" s="263"/>
      <c r="F19" s="266" t="s">
        <v>123</v>
      </c>
      <c r="G19" s="267"/>
      <c r="H19" s="85">
        <v>0.5</v>
      </c>
      <c r="I19" s="150"/>
      <c r="J19" s="270"/>
      <c r="K19" s="271"/>
      <c r="L19" s="72"/>
      <c r="M19" s="155"/>
    </row>
    <row r="20" spans="1:14" s="1" customFormat="1" ht="14">
      <c r="A20" s="202"/>
      <c r="B20" s="147"/>
      <c r="C20" s="264"/>
      <c r="D20" s="264"/>
      <c r="E20" s="264"/>
      <c r="F20" s="268" t="s">
        <v>124</v>
      </c>
      <c r="G20" s="269"/>
      <c r="H20" s="86">
        <v>0.5</v>
      </c>
      <c r="I20" s="150"/>
      <c r="J20" s="272"/>
      <c r="K20" s="273"/>
      <c r="L20" s="72"/>
      <c r="M20" s="155"/>
    </row>
    <row r="21" spans="1:14" s="1" customFormat="1" ht="14" customHeight="1">
      <c r="A21" s="202"/>
      <c r="B21" s="161" t="s">
        <v>125</v>
      </c>
      <c r="C21" s="168"/>
      <c r="D21" s="168"/>
      <c r="E21" s="168"/>
      <c r="F21" s="274" t="s">
        <v>121</v>
      </c>
      <c r="G21" s="275"/>
      <c r="H21" s="77">
        <v>0.5</v>
      </c>
      <c r="I21" s="150"/>
      <c r="J21" s="258"/>
      <c r="K21" s="259"/>
      <c r="L21" s="72"/>
      <c r="M21" s="155"/>
    </row>
    <row r="22" spans="1:14" s="1" customFormat="1" ht="14" customHeight="1">
      <c r="A22" s="202"/>
      <c r="B22" s="262"/>
      <c r="C22" s="263"/>
      <c r="D22" s="263"/>
      <c r="E22" s="263"/>
      <c r="F22" s="266" t="s">
        <v>122</v>
      </c>
      <c r="G22" s="267"/>
      <c r="H22" s="85">
        <v>0.5</v>
      </c>
      <c r="I22" s="150"/>
      <c r="J22" s="270"/>
      <c r="K22" s="280"/>
      <c r="L22" s="72"/>
      <c r="M22" s="155"/>
    </row>
    <row r="23" spans="1:14" s="1" customFormat="1" ht="14" customHeight="1">
      <c r="A23" s="202"/>
      <c r="B23" s="262"/>
      <c r="C23" s="263"/>
      <c r="D23" s="263"/>
      <c r="E23" s="263"/>
      <c r="F23" s="266" t="s">
        <v>123</v>
      </c>
      <c r="G23" s="267"/>
      <c r="H23" s="85">
        <v>0.5</v>
      </c>
      <c r="I23" s="150"/>
      <c r="J23" s="270"/>
      <c r="K23" s="280"/>
      <c r="L23" s="72"/>
      <c r="M23" s="155"/>
    </row>
    <row r="24" spans="1:14" s="1" customFormat="1" ht="14" customHeight="1">
      <c r="A24" s="202"/>
      <c r="B24" s="147"/>
      <c r="C24" s="264"/>
      <c r="D24" s="264"/>
      <c r="E24" s="264"/>
      <c r="F24" s="276" t="s">
        <v>124</v>
      </c>
      <c r="G24" s="277"/>
      <c r="H24" s="86">
        <v>0.5</v>
      </c>
      <c r="I24" s="150"/>
      <c r="J24" s="278"/>
      <c r="K24" s="279"/>
      <c r="L24" s="72"/>
      <c r="M24" s="155"/>
    </row>
    <row r="25" spans="1:14" s="1" customFormat="1" ht="30" customHeight="1">
      <c r="A25" s="202"/>
      <c r="B25" s="161" t="s">
        <v>128</v>
      </c>
      <c r="C25" s="162"/>
      <c r="D25" s="162"/>
      <c r="E25" s="162"/>
      <c r="F25" s="162"/>
      <c r="G25" s="163"/>
      <c r="H25" s="78">
        <v>0.5</v>
      </c>
      <c r="I25" s="150"/>
      <c r="J25" s="164"/>
      <c r="K25" s="165"/>
      <c r="L25" s="72"/>
      <c r="M25" s="155"/>
    </row>
    <row r="26" spans="1:14" s="1" customFormat="1" ht="30" customHeight="1" thickBot="1">
      <c r="A26" s="203"/>
      <c r="B26" s="156" t="s">
        <v>129</v>
      </c>
      <c r="C26" s="157"/>
      <c r="D26" s="157"/>
      <c r="E26" s="157"/>
      <c r="F26" s="157"/>
      <c r="G26" s="158"/>
      <c r="H26" s="79">
        <v>0.5</v>
      </c>
      <c r="I26" s="151"/>
      <c r="J26" s="159"/>
      <c r="K26" s="160"/>
      <c r="L26" s="84"/>
      <c r="M26" s="251"/>
    </row>
    <row r="27" spans="1:14" s="1" customFormat="1" ht="30" customHeight="1">
      <c r="A27" s="253" t="s">
        <v>6</v>
      </c>
      <c r="B27" s="142" t="s">
        <v>96</v>
      </c>
      <c r="C27" s="140" t="s">
        <v>94</v>
      </c>
      <c r="D27" s="131" t="s">
        <v>105</v>
      </c>
      <c r="E27" s="132"/>
      <c r="F27" s="132"/>
      <c r="G27" s="133"/>
      <c r="H27" s="80">
        <v>0.5</v>
      </c>
      <c r="I27" s="207">
        <f>H27+H30</f>
        <v>1.5</v>
      </c>
      <c r="J27" s="231"/>
      <c r="K27" s="232"/>
      <c r="L27" s="145">
        <f>IF(J27+J28&gt;=0.5,0.5,J27+J28)</f>
        <v>0</v>
      </c>
      <c r="M27" s="123">
        <f>IF(L27=0,L29+L30,IF(L29=0,L27+L30,IF(L27+L29=0,L30,"入力ｴﾗｰ")))</f>
        <v>0</v>
      </c>
    </row>
    <row r="28" spans="1:14" s="1" customFormat="1" ht="30" customHeight="1">
      <c r="A28" s="254"/>
      <c r="B28" s="143"/>
      <c r="C28" s="141"/>
      <c r="D28" s="134" t="s">
        <v>106</v>
      </c>
      <c r="E28" s="135"/>
      <c r="F28" s="135"/>
      <c r="G28" s="136"/>
      <c r="H28" s="81">
        <v>0.3</v>
      </c>
      <c r="I28" s="208"/>
      <c r="J28" s="129"/>
      <c r="K28" s="130"/>
      <c r="L28" s="146"/>
      <c r="M28" s="124"/>
    </row>
    <row r="29" spans="1:14" s="1" customFormat="1" ht="30" customHeight="1">
      <c r="A29" s="254"/>
      <c r="B29" s="144"/>
      <c r="C29" s="34" t="s">
        <v>95</v>
      </c>
      <c r="D29" s="137" t="s">
        <v>113</v>
      </c>
      <c r="E29" s="138"/>
      <c r="F29" s="138"/>
      <c r="G29" s="139"/>
      <c r="H29" s="70">
        <v>0.3</v>
      </c>
      <c r="I29" s="208"/>
      <c r="J29" s="129"/>
      <c r="K29" s="130"/>
      <c r="L29" s="58">
        <f>J29</f>
        <v>0</v>
      </c>
      <c r="M29" s="124"/>
    </row>
    <row r="30" spans="1:14" s="1" customFormat="1" ht="30" customHeight="1" thickBot="1">
      <c r="A30" s="255"/>
      <c r="B30" s="125" t="s">
        <v>131</v>
      </c>
      <c r="C30" s="126"/>
      <c r="D30" s="126"/>
      <c r="E30" s="126"/>
      <c r="F30" s="126"/>
      <c r="G30" s="126"/>
      <c r="H30" s="82">
        <v>1</v>
      </c>
      <c r="I30" s="208"/>
      <c r="J30" s="127"/>
      <c r="K30" s="128"/>
      <c r="L30" s="46">
        <f>J30</f>
        <v>0</v>
      </c>
      <c r="M30" s="124"/>
    </row>
    <row r="31" spans="1:14" s="1" customFormat="1" ht="56.5" customHeight="1" thickBot="1">
      <c r="A31" s="52" t="s">
        <v>4</v>
      </c>
      <c r="B31" s="204" t="s">
        <v>56</v>
      </c>
      <c r="C31" s="205"/>
      <c r="D31" s="205"/>
      <c r="E31" s="205"/>
      <c r="F31" s="205"/>
      <c r="G31" s="205"/>
      <c r="H31" s="69">
        <v>1</v>
      </c>
      <c r="I31" s="57">
        <v>1</v>
      </c>
      <c r="J31" s="256"/>
      <c r="K31" s="257"/>
      <c r="L31" s="39"/>
      <c r="M31" s="57">
        <f>+J31</f>
        <v>0</v>
      </c>
    </row>
    <row r="32" spans="1:14" s="1" customFormat="1" ht="30" customHeight="1" thickBot="1">
      <c r="A32" s="14" t="s">
        <v>19</v>
      </c>
      <c r="B32" s="9"/>
      <c r="C32" s="9"/>
      <c r="D32" s="9"/>
      <c r="E32" s="9"/>
      <c r="F32" s="9"/>
      <c r="G32" s="9"/>
      <c r="H32" s="115">
        <f>+SUM(H8,H9,H10,H11,H12,H15,H16,I27,H31,I17)</f>
        <v>10</v>
      </c>
      <c r="I32" s="116"/>
      <c r="J32" s="117">
        <f>SUM(M8,M15,M27,M31,M17)</f>
        <v>0</v>
      </c>
      <c r="K32" s="118"/>
      <c r="L32" s="118"/>
      <c r="M32" s="119"/>
      <c r="N32" s="4"/>
    </row>
    <row r="33" spans="1:13" s="1" customFormat="1" ht="30" customHeight="1" thickBot="1">
      <c r="A33" s="15" t="s">
        <v>32</v>
      </c>
      <c r="B33" s="8"/>
      <c r="C33" s="8"/>
      <c r="D33" s="8"/>
      <c r="E33" s="8"/>
      <c r="F33" s="8"/>
      <c r="G33" s="8"/>
      <c r="H33" s="100">
        <f>SUM(H13,H14)+H32</f>
        <v>11</v>
      </c>
      <c r="I33" s="101"/>
      <c r="J33" s="102"/>
      <c r="K33" s="103"/>
      <c r="L33" s="103"/>
      <c r="M33" s="104"/>
    </row>
    <row r="34" spans="1:13" s="2" customFormat="1" ht="9.5"/>
    <row r="35" spans="1:13" s="2" customFormat="1" ht="9.5"/>
    <row r="36" spans="1:13" s="2" customFormat="1" ht="9.5">
      <c r="E36" s="3"/>
    </row>
    <row r="37" spans="1:13" s="2" customFormat="1" ht="9.5">
      <c r="E37" s="3"/>
    </row>
    <row r="38" spans="1:13" s="2" customFormat="1" ht="9.5">
      <c r="E38" s="3"/>
    </row>
    <row r="39" spans="1:13" s="2" customFormat="1" ht="9.5">
      <c r="E39" s="3"/>
    </row>
    <row r="40" spans="1:13" s="2" customFormat="1" ht="9.5">
      <c r="E40" s="1"/>
    </row>
    <row r="41" spans="1:13" s="2" customFormat="1" ht="9.5">
      <c r="E41" s="1"/>
    </row>
    <row r="42" spans="1:13" s="2" customFormat="1" ht="9.5">
      <c r="E42" s="1"/>
    </row>
    <row r="43" spans="1:13" s="2" customFormat="1" ht="9.5">
      <c r="E43" s="3"/>
    </row>
    <row r="44" spans="1:13" s="2" customFormat="1" ht="9.5">
      <c r="E44" s="1"/>
    </row>
    <row r="45" spans="1:13" s="2" customFormat="1" ht="9.5">
      <c r="E45" s="3"/>
    </row>
    <row r="46" spans="1:13" s="2" customFormat="1" ht="9.5">
      <c r="E46" s="3"/>
    </row>
    <row r="47" spans="1:13" s="2" customFormat="1" ht="9.5">
      <c r="E47" s="1"/>
    </row>
    <row r="48" spans="1:13" s="2" customFormat="1" ht="9.5">
      <c r="E48" s="3"/>
    </row>
    <row r="49" spans="5:5" s="1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/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</sheetData>
  <mergeCells count="75">
    <mergeCell ref="F22:G22"/>
    <mergeCell ref="F23:G23"/>
    <mergeCell ref="F24:G24"/>
    <mergeCell ref="J24:K24"/>
    <mergeCell ref="J23:K23"/>
    <mergeCell ref="J22:K22"/>
    <mergeCell ref="I17:I26"/>
    <mergeCell ref="J17:K17"/>
    <mergeCell ref="M17:M26"/>
    <mergeCell ref="J21:K21"/>
    <mergeCell ref="B26:G26"/>
    <mergeCell ref="J26:K26"/>
    <mergeCell ref="B25:G25"/>
    <mergeCell ref="J25:K25"/>
    <mergeCell ref="B17:E20"/>
    <mergeCell ref="F17:G17"/>
    <mergeCell ref="F18:G18"/>
    <mergeCell ref="F20:G20"/>
    <mergeCell ref="F19:G19"/>
    <mergeCell ref="J18:K18"/>
    <mergeCell ref="J19:K19"/>
    <mergeCell ref="J20:K20"/>
    <mergeCell ref="B21:E24"/>
    <mergeCell ref="F21:G21"/>
    <mergeCell ref="H33:I33"/>
    <mergeCell ref="J33:M33"/>
    <mergeCell ref="H32:I32"/>
    <mergeCell ref="J32:M32"/>
    <mergeCell ref="B31:G31"/>
    <mergeCell ref="J31:K31"/>
    <mergeCell ref="A27:A30"/>
    <mergeCell ref="I27:I30"/>
    <mergeCell ref="J27:K27"/>
    <mergeCell ref="M27:M30"/>
    <mergeCell ref="B30:G30"/>
    <mergeCell ref="J30:K30"/>
    <mergeCell ref="B27:B29"/>
    <mergeCell ref="C27:C28"/>
    <mergeCell ref="D27:G27"/>
    <mergeCell ref="D28:G28"/>
    <mergeCell ref="D29:G29"/>
    <mergeCell ref="L27:L28"/>
    <mergeCell ref="J28:K28"/>
    <mergeCell ref="J29:K29"/>
    <mergeCell ref="B15:G15"/>
    <mergeCell ref="I15:I16"/>
    <mergeCell ref="J15:K15"/>
    <mergeCell ref="M15:M16"/>
    <mergeCell ref="B16:G16"/>
    <mergeCell ref="J16:K16"/>
    <mergeCell ref="A8:A26"/>
    <mergeCell ref="M8:M13"/>
    <mergeCell ref="B9:G9"/>
    <mergeCell ref="J9:K9"/>
    <mergeCell ref="B10:G10"/>
    <mergeCell ref="J10:K10"/>
    <mergeCell ref="B11:G11"/>
    <mergeCell ref="B14:G14"/>
    <mergeCell ref="B8:G8"/>
    <mergeCell ref="I8:I13"/>
    <mergeCell ref="J8:K8"/>
    <mergeCell ref="J11:K11"/>
    <mergeCell ref="B12:G12"/>
    <mergeCell ref="J12:K12"/>
    <mergeCell ref="B13:G13"/>
    <mergeCell ref="J13:K14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9">
    <cfRule type="expression" dxfId="9" priority="3">
      <formula>($J$27+$J$28)&gt;0</formula>
    </cfRule>
  </conditionalFormatting>
  <conditionalFormatting sqref="J27:K28">
    <cfRule type="expression" dxfId="8" priority="2">
      <formula>$J$29&gt;0</formula>
    </cfRule>
  </conditionalFormatting>
  <conditionalFormatting sqref="M27:M30">
    <cfRule type="duplicateValues" dxfId="7" priority="1"/>
  </conditionalFormatting>
  <dataValidations count="12">
    <dataValidation type="list" allowBlank="1" showInputMessage="1" showErrorMessage="1" sqref="J16:L16 J27:K27 J9:K9 J21:J24 J25:K25" xr:uid="{00000000-0002-0000-0200-000000000000}">
      <formula1>"0.5,0.3,0"</formula1>
    </dataValidation>
    <dataValidation type="list" allowBlank="1" showInputMessage="1" showErrorMessage="1" sqref="J15:L15 J8:K8 J26:K26" xr:uid="{00000000-0002-0000-0200-000001000000}">
      <formula1>"0.5,0"</formula1>
    </dataValidation>
    <dataValidation type="list" allowBlank="1" showInputMessage="1" showErrorMessage="1" sqref="J12:L12" xr:uid="{00000000-0002-0000-0200-000002000000}">
      <formula1>"0.2,0.15,0.1,0"</formula1>
    </dataValidation>
    <dataValidation type="list" allowBlank="1" showInputMessage="1" showErrorMessage="1" sqref="J11:L11" xr:uid="{00000000-0002-0000-0200-000003000000}">
      <formula1>"0.3,0.25,0.2,0.15,0.1,0"</formula1>
    </dataValidation>
    <dataValidation type="list" allowBlank="1" showInputMessage="1" showErrorMessage="1" sqref="L9" xr:uid="{00000000-0002-0000-0200-000004000000}">
      <formula1>"0.0,0.3,0.5"</formula1>
    </dataValidation>
    <dataValidation type="list" allowBlank="1" showInputMessage="1" showErrorMessage="1" sqref="J30:K30" xr:uid="{6FFA97B7-A5B8-49B6-ADB6-CCFE1CBF6E3A}">
      <formula1>"1.0,0.5,0.0"</formula1>
    </dataValidation>
    <dataValidation type="list" allowBlank="1" showInputMessage="1" showErrorMessage="1" sqref="J31:L31" xr:uid="{00000000-0002-0000-0200-000007000000}">
      <formula1>"1.0,0"</formula1>
    </dataValidation>
    <dataValidation type="list" allowBlank="1" showInputMessage="1" showErrorMessage="1" sqref="L17:L20" xr:uid="{2F258894-D2B4-42CA-BB0E-E3E07885A33A}">
      <formula1>"0.3,0.2,0.1,0"</formula1>
    </dataValidation>
    <dataValidation type="list" allowBlank="1" showInputMessage="1" showErrorMessage="1" sqref="J28:K28 L21:L25" xr:uid="{D9477BB3-14A0-461C-A209-5DEDCE7607C2}">
      <formula1>"0.3,0.2,0"</formula1>
    </dataValidation>
    <dataValidation type="list" allowBlank="1" showInputMessage="1" showErrorMessage="1" sqref="L26" xr:uid="{5773559E-5CCF-4D86-AA8A-0023A0849FFB}">
      <formula1>"0.2,0.1,０"</formula1>
    </dataValidation>
    <dataValidation type="list" allowBlank="1" showInputMessage="1" showErrorMessage="1" sqref="J29:K29" xr:uid="{EF6857A9-4A9C-4F30-AE15-B496BE6D4194}">
      <formula1>"0.3,0.1,0"</formula1>
    </dataValidation>
    <dataValidation type="list" allowBlank="1" showInputMessage="1" showErrorMessage="1" sqref="J17:K20" xr:uid="{B534655C-D3E5-4F00-A699-8128FE1752E9}">
      <formula1>"0.5,0.3,0.1,0"</formula1>
    </dataValidation>
  </dataValidations>
  <pageMargins left="0.7" right="0.7" top="0.75" bottom="0.75" header="0.3" footer="0.3"/>
  <pageSetup paperSize="9" scale="8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P87"/>
  <sheetViews>
    <sheetView workbookViewId="0">
      <selection activeCell="O7" sqref="O7"/>
    </sheetView>
  </sheetViews>
  <sheetFormatPr defaultRowHeight="13"/>
  <cols>
    <col min="1" max="1" width="4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0" width="6.6328125" style="65" customWidth="1"/>
    <col min="11" max="11" width="9.26953125" style="65" bestFit="1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92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0.5</v>
      </c>
      <c r="I8" s="207">
        <f>SUM(H8:H13)</f>
        <v>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36</v>
      </c>
      <c r="C9" s="214"/>
      <c r="D9" s="214"/>
      <c r="E9" s="214"/>
      <c r="F9" s="214"/>
      <c r="G9" s="214"/>
      <c r="H9" s="70">
        <v>0.5</v>
      </c>
      <c r="I9" s="208"/>
      <c r="J9" s="215"/>
      <c r="K9" s="216"/>
      <c r="L9" s="36"/>
      <c r="M9" s="212"/>
    </row>
    <row r="10" spans="1:13" s="1" customFormat="1" ht="30" customHeight="1">
      <c r="A10" s="202"/>
      <c r="B10" s="161" t="s">
        <v>87</v>
      </c>
      <c r="C10" s="168"/>
      <c r="D10" s="168"/>
      <c r="E10" s="168"/>
      <c r="F10" s="168"/>
      <c r="G10" s="168"/>
      <c r="H10" s="71">
        <v>3</v>
      </c>
      <c r="I10" s="208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208"/>
      <c r="J11" s="166"/>
      <c r="K11" s="167"/>
      <c r="L11" s="73"/>
      <c r="M11" s="212"/>
    </row>
    <row r="12" spans="1:13" s="2" customFormat="1" ht="30" customHeight="1">
      <c r="A12" s="202"/>
      <c r="B12" s="161" t="s">
        <v>14</v>
      </c>
      <c r="C12" s="168"/>
      <c r="D12" s="168"/>
      <c r="E12" s="168"/>
      <c r="F12" s="168"/>
      <c r="G12" s="168"/>
      <c r="H12" s="71">
        <v>0.2</v>
      </c>
      <c r="I12" s="208"/>
      <c r="J12" s="169"/>
      <c r="K12" s="170"/>
      <c r="L12" s="73"/>
      <c r="M12" s="212"/>
    </row>
    <row r="13" spans="1:13" s="1" customFormat="1" ht="30" customHeight="1" thickBot="1">
      <c r="A13" s="202"/>
      <c r="B13" s="313" t="s">
        <v>22</v>
      </c>
      <c r="C13" s="314"/>
      <c r="D13" s="314"/>
      <c r="E13" s="314"/>
      <c r="F13" s="314"/>
      <c r="G13" s="315"/>
      <c r="H13" s="74">
        <v>0.5</v>
      </c>
      <c r="I13" s="208"/>
      <c r="J13" s="173" t="s">
        <v>86</v>
      </c>
      <c r="K13" s="310"/>
      <c r="L13" s="37"/>
      <c r="M13" s="212"/>
    </row>
    <row r="14" spans="1:13" s="1" customFormat="1" ht="30" customHeight="1" thickBot="1">
      <c r="A14" s="202"/>
      <c r="B14" s="177" t="s">
        <v>18</v>
      </c>
      <c r="C14" s="178"/>
      <c r="D14" s="178"/>
      <c r="E14" s="178"/>
      <c r="F14" s="178"/>
      <c r="G14" s="179"/>
      <c r="H14" s="75"/>
      <c r="I14" s="12"/>
      <c r="J14" s="311"/>
      <c r="K14" s="312"/>
      <c r="L14" s="38"/>
      <c r="M14" s="5">
        <f>SUM(J13:K14)</f>
        <v>0</v>
      </c>
    </row>
    <row r="15" spans="1:13" s="1" customFormat="1" ht="30" customHeight="1" thickBot="1">
      <c r="A15" s="202"/>
      <c r="B15" s="295" t="s">
        <v>23</v>
      </c>
      <c r="C15" s="296"/>
      <c r="D15" s="296"/>
      <c r="E15" s="296"/>
      <c r="F15" s="296"/>
      <c r="G15" s="297"/>
      <c r="H15" s="77">
        <v>0.5</v>
      </c>
      <c r="I15" s="62">
        <v>0.5</v>
      </c>
      <c r="J15" s="152"/>
      <c r="K15" s="153"/>
      <c r="L15" s="72"/>
      <c r="M15" s="31">
        <f>+J15</f>
        <v>0</v>
      </c>
    </row>
    <row r="16" spans="1:13" s="1" customFormat="1" ht="30" customHeight="1">
      <c r="A16" s="202"/>
      <c r="B16" s="147" t="s">
        <v>109</v>
      </c>
      <c r="C16" s="148"/>
      <c r="D16" s="148"/>
      <c r="E16" s="148"/>
      <c r="F16" s="148"/>
      <c r="G16" s="149"/>
      <c r="H16" s="69">
        <v>0.4</v>
      </c>
      <c r="I16" s="252">
        <v>1</v>
      </c>
      <c r="J16" s="249"/>
      <c r="K16" s="250"/>
      <c r="L16" s="83"/>
      <c r="M16" s="154">
        <f>IF(J16+J17+J18+J19&gt;=1,1,J16+J17+J18+J19)</f>
        <v>0</v>
      </c>
    </row>
    <row r="17" spans="1:16" s="1" customFormat="1" ht="30" customHeight="1">
      <c r="A17" s="202"/>
      <c r="B17" s="198" t="s">
        <v>110</v>
      </c>
      <c r="C17" s="199"/>
      <c r="D17" s="199"/>
      <c r="E17" s="199"/>
      <c r="F17" s="199"/>
      <c r="G17" s="200"/>
      <c r="H17" s="77">
        <v>0.4</v>
      </c>
      <c r="I17" s="150"/>
      <c r="J17" s="152"/>
      <c r="K17" s="153"/>
      <c r="L17" s="72"/>
      <c r="M17" s="155"/>
    </row>
    <row r="18" spans="1:16" s="1" customFormat="1" ht="30" customHeight="1" thickBot="1">
      <c r="A18" s="202"/>
      <c r="B18" s="161" t="s">
        <v>126</v>
      </c>
      <c r="C18" s="162"/>
      <c r="D18" s="162"/>
      <c r="E18" s="162"/>
      <c r="F18" s="162"/>
      <c r="G18" s="163"/>
      <c r="H18" s="78">
        <v>0.4</v>
      </c>
      <c r="I18" s="150"/>
      <c r="J18" s="164"/>
      <c r="K18" s="165"/>
      <c r="L18" s="84"/>
      <c r="M18" s="155"/>
    </row>
    <row r="19" spans="1:16" s="1" customFormat="1" ht="30" customHeight="1" thickBot="1">
      <c r="A19" s="203"/>
      <c r="B19" s="156" t="s">
        <v>127</v>
      </c>
      <c r="C19" s="157"/>
      <c r="D19" s="157"/>
      <c r="E19" s="157"/>
      <c r="F19" s="157"/>
      <c r="G19" s="158"/>
      <c r="H19" s="79">
        <v>0.2</v>
      </c>
      <c r="I19" s="305"/>
      <c r="J19" s="306"/>
      <c r="K19" s="307"/>
      <c r="L19" s="72"/>
      <c r="M19" s="251"/>
    </row>
    <row r="20" spans="1:16" s="1" customFormat="1" ht="30" customHeight="1">
      <c r="A20" s="228" t="s">
        <v>6</v>
      </c>
      <c r="B20" s="142" t="s">
        <v>101</v>
      </c>
      <c r="C20" s="140" t="s">
        <v>94</v>
      </c>
      <c r="D20" s="131" t="s">
        <v>15</v>
      </c>
      <c r="E20" s="132"/>
      <c r="F20" s="132"/>
      <c r="G20" s="133"/>
      <c r="H20" s="80">
        <v>0.5</v>
      </c>
      <c r="I20" s="208">
        <f>H20+H23+H24</f>
        <v>1.5</v>
      </c>
      <c r="J20" s="316"/>
      <c r="K20" s="317"/>
      <c r="L20" s="145">
        <f>IF(J20+J21&gt;=0.5,0.5,J20+J21)</f>
        <v>0</v>
      </c>
      <c r="M20" s="304">
        <f>IF(L20=0,L22+L23+L24,IF(L22=0,L20+L23+L24,IF(L20+L22=0,L23+L24,"入力ｴﾗｰ")))</f>
        <v>0</v>
      </c>
    </row>
    <row r="21" spans="1:16" s="1" customFormat="1" ht="30" customHeight="1">
      <c r="A21" s="229"/>
      <c r="B21" s="143"/>
      <c r="C21" s="141"/>
      <c r="D21" s="134" t="s">
        <v>93</v>
      </c>
      <c r="E21" s="135"/>
      <c r="F21" s="135"/>
      <c r="G21" s="136"/>
      <c r="H21" s="81">
        <v>0.3</v>
      </c>
      <c r="I21" s="208"/>
      <c r="J21" s="308"/>
      <c r="K21" s="309"/>
      <c r="L21" s="146"/>
      <c r="M21" s="304"/>
    </row>
    <row r="22" spans="1:16" s="1" customFormat="1" ht="30" customHeight="1">
      <c r="A22" s="229"/>
      <c r="B22" s="144"/>
      <c r="C22" s="34" t="s">
        <v>95</v>
      </c>
      <c r="D22" s="137" t="s">
        <v>112</v>
      </c>
      <c r="E22" s="138"/>
      <c r="F22" s="138"/>
      <c r="G22" s="139"/>
      <c r="H22" s="70">
        <v>0.3</v>
      </c>
      <c r="I22" s="208"/>
      <c r="J22" s="308"/>
      <c r="K22" s="309"/>
      <c r="L22" s="58">
        <f>J22</f>
        <v>0</v>
      </c>
      <c r="M22" s="304"/>
    </row>
    <row r="23" spans="1:16" s="1" customFormat="1" ht="30" customHeight="1">
      <c r="A23" s="229"/>
      <c r="B23" s="298" t="s">
        <v>89</v>
      </c>
      <c r="C23" s="299"/>
      <c r="D23" s="299"/>
      <c r="E23" s="299"/>
      <c r="F23" s="299"/>
      <c r="G23" s="300"/>
      <c r="H23" s="70">
        <v>0.5</v>
      </c>
      <c r="I23" s="208"/>
      <c r="J23" s="301"/>
      <c r="K23" s="302"/>
      <c r="L23" s="48">
        <f>J23</f>
        <v>0</v>
      </c>
      <c r="M23" s="304"/>
    </row>
    <row r="24" spans="1:16" s="1" customFormat="1" ht="30" customHeight="1" thickBot="1">
      <c r="A24" s="230"/>
      <c r="B24" s="125" t="s">
        <v>130</v>
      </c>
      <c r="C24" s="126"/>
      <c r="D24" s="126"/>
      <c r="E24" s="126"/>
      <c r="F24" s="126"/>
      <c r="G24" s="126"/>
      <c r="H24" s="82">
        <v>0.5</v>
      </c>
      <c r="I24" s="208"/>
      <c r="J24" s="127"/>
      <c r="K24" s="128"/>
      <c r="L24" s="46">
        <f>J24</f>
        <v>0</v>
      </c>
      <c r="M24" s="304"/>
    </row>
    <row r="25" spans="1:16" s="1" customFormat="1" ht="30" customHeight="1">
      <c r="A25" s="246" t="s">
        <v>4</v>
      </c>
      <c r="B25" s="233" t="s">
        <v>8</v>
      </c>
      <c r="C25" s="234"/>
      <c r="D25" s="234"/>
      <c r="E25" s="234"/>
      <c r="F25" s="234"/>
      <c r="G25" s="234"/>
      <c r="H25" s="80">
        <v>1</v>
      </c>
      <c r="I25" s="154">
        <f>SUM(H25,H26,H36)</f>
        <v>3</v>
      </c>
      <c r="J25" s="231"/>
      <c r="K25" s="232"/>
      <c r="L25" s="39"/>
      <c r="M25" s="154">
        <f>SUM(J25,K27:K36)</f>
        <v>0</v>
      </c>
    </row>
    <row r="26" spans="1:16" s="1" customFormat="1" ht="39" customHeight="1" thickBot="1">
      <c r="A26" s="247"/>
      <c r="B26" s="220" t="s">
        <v>119</v>
      </c>
      <c r="C26" s="221"/>
      <c r="D26" s="221"/>
      <c r="E26" s="221"/>
      <c r="F26" s="221"/>
      <c r="G26" s="222"/>
      <c r="H26" s="78">
        <v>1.4</v>
      </c>
      <c r="I26" s="155"/>
      <c r="J26" s="11"/>
      <c r="K26" s="13"/>
      <c r="L26" s="41"/>
      <c r="M26" s="235"/>
      <c r="N26" s="4"/>
    </row>
    <row r="27" spans="1:16" s="1" customFormat="1" ht="30" customHeight="1">
      <c r="A27" s="247"/>
      <c r="B27" s="47" t="s">
        <v>25</v>
      </c>
      <c r="C27" s="287" t="s">
        <v>44</v>
      </c>
      <c r="D27" s="288"/>
      <c r="E27" s="288"/>
      <c r="F27" s="289"/>
      <c r="G27" s="23" t="s">
        <v>9</v>
      </c>
      <c r="H27" s="24">
        <v>0.4</v>
      </c>
      <c r="I27" s="155"/>
      <c r="J27" s="25"/>
      <c r="K27" s="294"/>
      <c r="L27" s="42"/>
      <c r="M27" s="235"/>
      <c r="N27" s="4"/>
    </row>
    <row r="28" spans="1:16" s="1" customFormat="1" ht="30" customHeight="1">
      <c r="A28" s="247"/>
      <c r="B28" s="87" t="s">
        <v>30</v>
      </c>
      <c r="C28" s="213" t="s">
        <v>43</v>
      </c>
      <c r="D28" s="214"/>
      <c r="E28" s="214"/>
      <c r="F28" s="214"/>
      <c r="G28" s="20" t="s">
        <v>9</v>
      </c>
      <c r="H28" s="22">
        <v>0.4</v>
      </c>
      <c r="I28" s="155"/>
      <c r="J28" s="25"/>
      <c r="K28" s="105"/>
      <c r="L28" s="42"/>
      <c r="M28" s="235"/>
      <c r="N28" s="4"/>
    </row>
    <row r="29" spans="1:16" s="1" customFormat="1" ht="30" customHeight="1">
      <c r="A29" s="247"/>
      <c r="B29" s="17" t="s">
        <v>31</v>
      </c>
      <c r="C29" s="109" t="s">
        <v>45</v>
      </c>
      <c r="D29" s="110"/>
      <c r="E29" s="110"/>
      <c r="F29" s="110"/>
      <c r="G29" s="20" t="s">
        <v>9</v>
      </c>
      <c r="H29" s="22">
        <v>0.4</v>
      </c>
      <c r="I29" s="155"/>
      <c r="J29" s="25"/>
      <c r="K29" s="105"/>
      <c r="L29" s="42"/>
      <c r="M29" s="235"/>
      <c r="N29" s="285"/>
      <c r="O29" s="286"/>
      <c r="P29" s="51"/>
    </row>
    <row r="30" spans="1:16" s="1" customFormat="1" ht="30" customHeight="1">
      <c r="A30" s="247"/>
      <c r="B30" s="17" t="s">
        <v>38</v>
      </c>
      <c r="C30" s="109" t="s">
        <v>58</v>
      </c>
      <c r="D30" s="110"/>
      <c r="E30" s="110"/>
      <c r="F30" s="110"/>
      <c r="G30" s="20" t="s">
        <v>9</v>
      </c>
      <c r="H30" s="22">
        <v>0.4</v>
      </c>
      <c r="I30" s="155"/>
      <c r="J30" s="25"/>
      <c r="K30" s="105"/>
      <c r="L30" s="42"/>
      <c r="M30" s="235"/>
      <c r="N30" s="283" t="str">
        <f>IF(K27&gt;1.4,"1.4を超えてます","")</f>
        <v/>
      </c>
      <c r="O30" s="284"/>
      <c r="P30" s="51"/>
    </row>
    <row r="31" spans="1:16" s="1" customFormat="1" ht="30" customHeight="1">
      <c r="A31" s="247"/>
      <c r="B31" s="17" t="s">
        <v>39</v>
      </c>
      <c r="C31" s="109" t="s">
        <v>59</v>
      </c>
      <c r="D31" s="110"/>
      <c r="E31" s="110"/>
      <c r="F31" s="110"/>
      <c r="G31" s="20" t="s">
        <v>9</v>
      </c>
      <c r="H31" s="22">
        <v>0.4</v>
      </c>
      <c r="I31" s="155"/>
      <c r="J31" s="25"/>
      <c r="K31" s="105"/>
      <c r="L31" s="42"/>
      <c r="M31" s="235"/>
      <c r="N31" s="4"/>
    </row>
    <row r="32" spans="1:16" s="1" customFormat="1" ht="30" customHeight="1">
      <c r="A32" s="247"/>
      <c r="B32" s="17" t="s">
        <v>40</v>
      </c>
      <c r="C32" s="109" t="s">
        <v>28</v>
      </c>
      <c r="D32" s="110"/>
      <c r="E32" s="110"/>
      <c r="F32" s="110"/>
      <c r="G32" s="20" t="s">
        <v>11</v>
      </c>
      <c r="H32" s="22">
        <v>0.4</v>
      </c>
      <c r="I32" s="155"/>
      <c r="J32" s="25"/>
      <c r="K32" s="105"/>
      <c r="L32" s="42"/>
      <c r="M32" s="235"/>
      <c r="N32" s="4"/>
    </row>
    <row r="33" spans="1:14" s="1" customFormat="1" ht="30" customHeight="1">
      <c r="A33" s="247"/>
      <c r="B33" s="17" t="s">
        <v>41</v>
      </c>
      <c r="C33" s="109" t="s">
        <v>46</v>
      </c>
      <c r="D33" s="110"/>
      <c r="E33" s="110"/>
      <c r="F33" s="111"/>
      <c r="G33" s="20" t="s">
        <v>16</v>
      </c>
      <c r="H33" s="22">
        <v>0.4</v>
      </c>
      <c r="I33" s="155"/>
      <c r="J33" s="25"/>
      <c r="K33" s="105"/>
      <c r="L33" s="42"/>
      <c r="M33" s="235"/>
      <c r="N33" s="4"/>
    </row>
    <row r="34" spans="1:14" s="1" customFormat="1" ht="30" customHeight="1">
      <c r="A34" s="247"/>
      <c r="B34" s="17" t="s">
        <v>42</v>
      </c>
      <c r="C34" s="109" t="s">
        <v>29</v>
      </c>
      <c r="D34" s="110"/>
      <c r="E34" s="110"/>
      <c r="F34" s="111"/>
      <c r="G34" s="20" t="s">
        <v>16</v>
      </c>
      <c r="H34" s="22">
        <v>0.4</v>
      </c>
      <c r="I34" s="155"/>
      <c r="J34" s="25"/>
      <c r="K34" s="303"/>
      <c r="L34" s="42"/>
      <c r="M34" s="235"/>
      <c r="N34" s="4"/>
    </row>
    <row r="35" spans="1:14" s="1" customFormat="1" ht="30" customHeight="1">
      <c r="A35" s="247"/>
      <c r="B35" s="220" t="s">
        <v>90</v>
      </c>
      <c r="C35" s="221"/>
      <c r="D35" s="221"/>
      <c r="E35" s="221"/>
      <c r="F35" s="221"/>
      <c r="G35" s="222"/>
      <c r="H35" s="54">
        <v>0.4</v>
      </c>
      <c r="I35" s="155"/>
      <c r="J35" s="244"/>
      <c r="K35" s="294">
        <f>+J35</f>
        <v>0</v>
      </c>
      <c r="L35" s="42"/>
      <c r="M35" s="235"/>
      <c r="N35" s="4"/>
    </row>
    <row r="36" spans="1:14" s="1" customFormat="1" ht="30" customHeight="1" thickBot="1">
      <c r="A36" s="247"/>
      <c r="B36" s="290" t="s">
        <v>114</v>
      </c>
      <c r="C36" s="291"/>
      <c r="D36" s="291"/>
      <c r="E36" s="291"/>
      <c r="F36" s="291"/>
      <c r="G36" s="292"/>
      <c r="H36" s="53">
        <v>0.6</v>
      </c>
      <c r="I36" s="251"/>
      <c r="J36" s="293"/>
      <c r="K36" s="106"/>
      <c r="L36" s="43"/>
      <c r="M36" s="241"/>
      <c r="N36" s="4"/>
    </row>
    <row r="37" spans="1:14" s="1" customFormat="1" ht="30" customHeight="1" thickBot="1">
      <c r="A37" s="14" t="s">
        <v>19</v>
      </c>
      <c r="B37" s="9"/>
      <c r="C37" s="9"/>
      <c r="D37" s="9"/>
      <c r="E37" s="9"/>
      <c r="F37" s="9"/>
      <c r="G37" s="9"/>
      <c r="H37" s="115">
        <f>+SUM(H8,H9,H10,H11,H12,H15,I16,I20,H25,H26,H36)</f>
        <v>10.5</v>
      </c>
      <c r="I37" s="116"/>
      <c r="J37" s="117">
        <f>SUM(M8,M15,M16,M20,M25)</f>
        <v>0</v>
      </c>
      <c r="K37" s="118"/>
      <c r="L37" s="118"/>
      <c r="M37" s="119"/>
      <c r="N37" s="4"/>
    </row>
    <row r="38" spans="1:14" s="1" customFormat="1" ht="30" customHeight="1" thickBot="1">
      <c r="A38" s="15" t="s">
        <v>32</v>
      </c>
      <c r="B38" s="8"/>
      <c r="C38" s="8"/>
      <c r="D38" s="8"/>
      <c r="E38" s="8"/>
      <c r="F38" s="8"/>
      <c r="G38" s="8"/>
      <c r="H38" s="100">
        <f>SUM(H13,H14)+H37</f>
        <v>11</v>
      </c>
      <c r="I38" s="101"/>
      <c r="J38" s="102"/>
      <c r="K38" s="103"/>
      <c r="L38" s="103"/>
      <c r="M38" s="104"/>
    </row>
    <row r="39" spans="1:14" s="2" customFormat="1" ht="9.5"/>
    <row r="40" spans="1:14" s="2" customFormat="1" ht="9.5"/>
    <row r="41" spans="1:14" s="2" customFormat="1" ht="9.5">
      <c r="E41" s="3"/>
    </row>
    <row r="42" spans="1:14" s="2" customFormat="1" ht="9.5">
      <c r="E42" s="3"/>
    </row>
    <row r="43" spans="1:14" s="2" customFormat="1" ht="9.5">
      <c r="E43" s="3"/>
    </row>
    <row r="44" spans="1:14" s="2" customFormat="1" ht="9.5">
      <c r="E44" s="3"/>
    </row>
    <row r="45" spans="1:14" s="2" customFormat="1" ht="9.5">
      <c r="E45" s="1"/>
    </row>
    <row r="46" spans="1:14" s="2" customFormat="1" ht="9.5">
      <c r="E46" s="1"/>
    </row>
    <row r="47" spans="1:14" s="2" customFormat="1" ht="9.5">
      <c r="E47" s="1"/>
    </row>
    <row r="48" spans="1:14" s="2" customFormat="1" ht="9.5">
      <c r="E48" s="3"/>
    </row>
    <row r="49" spans="5:5" s="2" customFormat="1" ht="9.5">
      <c r="E49" s="1"/>
    </row>
    <row r="50" spans="5:5" s="2" customFormat="1" ht="9.5">
      <c r="E50" s="3"/>
    </row>
    <row r="51" spans="5:5" s="2" customFormat="1" ht="9.5">
      <c r="E51" s="3"/>
    </row>
    <row r="52" spans="5:5" s="2" customFormat="1" ht="9.5">
      <c r="E52" s="1"/>
    </row>
    <row r="53" spans="5:5" s="2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>
      <c r="E57" s="3"/>
    </row>
    <row r="58" spans="5:5" s="1" customFormat="1" ht="9.5">
      <c r="E58" s="3"/>
    </row>
    <row r="59" spans="5:5" s="1" customFormat="1" ht="9.5">
      <c r="E59" s="3"/>
    </row>
    <row r="60" spans="5:5" s="1" customFormat="1" ht="9.5">
      <c r="E60" s="3"/>
    </row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  <row r="84" s="1" customFormat="1" ht="9.5"/>
    <row r="85" s="1" customFormat="1" ht="9.5"/>
    <row r="86" s="1" customFormat="1" ht="9.5"/>
    <row r="87" s="1" customFormat="1" ht="9.5"/>
  </sheetData>
  <mergeCells count="78">
    <mergeCell ref="B12:G12"/>
    <mergeCell ref="J12:K12"/>
    <mergeCell ref="J21:K21"/>
    <mergeCell ref="J22:K22"/>
    <mergeCell ref="J18:K18"/>
    <mergeCell ref="B14:G14"/>
    <mergeCell ref="J13:K14"/>
    <mergeCell ref="B13:G13"/>
    <mergeCell ref="J20:K20"/>
    <mergeCell ref="A20:A24"/>
    <mergeCell ref="B24:G24"/>
    <mergeCell ref="J24:K24"/>
    <mergeCell ref="A8:A19"/>
    <mergeCell ref="L20:L21"/>
    <mergeCell ref="B16:G16"/>
    <mergeCell ref="J16:K16"/>
    <mergeCell ref="B20:B22"/>
    <mergeCell ref="C20:C21"/>
    <mergeCell ref="D20:G20"/>
    <mergeCell ref="D21:G21"/>
    <mergeCell ref="D22:G22"/>
    <mergeCell ref="B19:G19"/>
    <mergeCell ref="I16:I19"/>
    <mergeCell ref="J19:K19"/>
    <mergeCell ref="J11:K11"/>
    <mergeCell ref="H38:I38"/>
    <mergeCell ref="J38:M38"/>
    <mergeCell ref="B23:G23"/>
    <mergeCell ref="J23:K23"/>
    <mergeCell ref="C33:F33"/>
    <mergeCell ref="C32:F32"/>
    <mergeCell ref="C30:F30"/>
    <mergeCell ref="C31:F31"/>
    <mergeCell ref="C28:F28"/>
    <mergeCell ref="C29:F29"/>
    <mergeCell ref="H37:I37"/>
    <mergeCell ref="J37:M37"/>
    <mergeCell ref="I25:I36"/>
    <mergeCell ref="K27:K34"/>
    <mergeCell ref="I20:I24"/>
    <mergeCell ref="M20:M24"/>
    <mergeCell ref="A2:M2"/>
    <mergeCell ref="A4:B4"/>
    <mergeCell ref="H4:M4"/>
    <mergeCell ref="A5:B5"/>
    <mergeCell ref="C5:M5"/>
    <mergeCell ref="C34:F34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B15:G15"/>
    <mergeCell ref="J15:K15"/>
    <mergeCell ref="B25:G25"/>
    <mergeCell ref="J25:K25"/>
    <mergeCell ref="M25:M36"/>
    <mergeCell ref="B26:G26"/>
    <mergeCell ref="M16:M19"/>
    <mergeCell ref="N30:O30"/>
    <mergeCell ref="N29:O29"/>
    <mergeCell ref="A6:G7"/>
    <mergeCell ref="H6:I7"/>
    <mergeCell ref="J6:M6"/>
    <mergeCell ref="J7:K7"/>
    <mergeCell ref="A25:A36"/>
    <mergeCell ref="C27:F27"/>
    <mergeCell ref="B36:G36"/>
    <mergeCell ref="B35:G35"/>
    <mergeCell ref="J35:J36"/>
    <mergeCell ref="K35:K36"/>
    <mergeCell ref="B17:G17"/>
    <mergeCell ref="J17:K17"/>
    <mergeCell ref="B18:G18"/>
  </mergeCells>
  <phoneticPr fontId="2"/>
  <conditionalFormatting sqref="J20:K21">
    <cfRule type="expression" dxfId="6" priority="2">
      <formula>$J$22&gt;0</formula>
    </cfRule>
  </conditionalFormatting>
  <conditionalFormatting sqref="J22">
    <cfRule type="expression" dxfId="5" priority="1">
      <formula>($J$20+$J$21)&gt;0</formula>
    </cfRule>
  </conditionalFormatting>
  <dataValidations count="15">
    <dataValidation type="list" allowBlank="1" showInputMessage="1" showErrorMessage="1" sqref="J15:L15 J8:K9" xr:uid="{00000000-0002-0000-0300-000000000000}">
      <formula1>"0.5,0"</formula1>
    </dataValidation>
    <dataValidation type="list" allowBlank="1" showInputMessage="1" showErrorMessage="1" sqref="J12:L12" xr:uid="{00000000-0002-0000-0300-000001000000}">
      <formula1>"0.2,0.15,0.1,0"</formula1>
    </dataValidation>
    <dataValidation type="list" allowBlank="1" showInputMessage="1" showErrorMessage="1" sqref="J11:L11" xr:uid="{00000000-0002-0000-0300-000002000000}">
      <formula1>"0.3,0.25,0.2,0.15,0.1,0"</formula1>
    </dataValidation>
    <dataValidation type="list" allowBlank="1" showInputMessage="1" showErrorMessage="1" sqref="J24:K24 J20:K20" xr:uid="{00000000-0002-0000-0300-000004000000}">
      <formula1>"0.5,0.3,0"</formula1>
    </dataValidation>
    <dataValidation type="list" allowBlank="1" showInputMessage="1" showErrorMessage="1" sqref="L25" xr:uid="{00000000-0002-0000-0300-000005000000}">
      <formula1>"1.0,0.8,0"</formula1>
    </dataValidation>
    <dataValidation type="list" allowBlank="1" showInputMessage="1" showErrorMessage="1" sqref="L18:L19" xr:uid="{E5443EC1-D8F4-42B0-9C09-D64656283EFD}">
      <formula1>"0.2,0.1,０"</formula1>
    </dataValidation>
    <dataValidation type="list" allowBlank="1" showInputMessage="1" showErrorMessage="1" sqref="J21:K21 L17" xr:uid="{E04FB48C-02E7-4100-AB29-1B7C9B290202}">
      <formula1>"0.3,0.2,0"</formula1>
    </dataValidation>
    <dataValidation type="list" allowBlank="1" showInputMessage="1" showErrorMessage="1" sqref="L16" xr:uid="{D6CD1B41-DCBD-440C-89BA-CCB8E1058A58}">
      <formula1>"0.3,0.2,0.1,0"</formula1>
    </dataValidation>
    <dataValidation type="list" allowBlank="1" showInputMessage="1" showErrorMessage="1" sqref="J22:K22" xr:uid="{CC524EC8-5346-47B4-AD72-74672DE8BEC6}">
      <formula1>"0.3,0.1,0"</formula1>
    </dataValidation>
    <dataValidation type="list" allowBlank="1" showInputMessage="1" showErrorMessage="1" sqref="J25:K25" xr:uid="{C0857397-47A7-4AAA-9B18-BB799127F575}">
      <formula1>"1.0,0.8,0.5,0.3,0"</formula1>
    </dataValidation>
    <dataValidation type="list" allowBlank="1" showInputMessage="1" showErrorMessage="1" sqref="J35:J36" xr:uid="{4A239227-8BFB-4513-8CBA-4AE1CEEAD531}">
      <formula1>"0.6,0.4,0"</formula1>
    </dataValidation>
    <dataValidation type="list" allowBlank="1" showInputMessage="1" showErrorMessage="1" sqref="J16:K16" xr:uid="{62A6F77F-D8E1-48B1-9DF8-5F8D121258B2}">
      <formula1>"0.4,0.2,0.1,0"</formula1>
    </dataValidation>
    <dataValidation type="list" allowBlank="1" showInputMessage="1" showErrorMessage="1" sqref="J17:K18 J27:J34" xr:uid="{DB989319-D761-4874-85B8-A94F1300FB6A}">
      <formula1>"0.4,0.2,0"</formula1>
    </dataValidation>
    <dataValidation type="list" allowBlank="1" showInputMessage="1" showErrorMessage="1" sqref="J19:K19" xr:uid="{229C6A35-D175-484B-9042-8ED1852C2DE8}">
      <formula1>"0.2,０"</formula1>
    </dataValidation>
    <dataValidation type="list" allowBlank="1" showInputMessage="1" showErrorMessage="1" sqref="J23:K23" xr:uid="{1BDB5E45-458F-4359-92FB-E7389857C588}">
      <formula1>"0.5,0.25,0"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89B0-8881-4333-8DDA-61744EA8EFEF}">
  <sheetPr>
    <tabColor theme="4" tint="0.59999389629810485"/>
    <pageSetUpPr fitToPage="1"/>
  </sheetPr>
  <dimension ref="A1:N85"/>
  <sheetViews>
    <sheetView topLeftCell="A7" workbookViewId="0">
      <selection activeCell="O9" sqref="O9"/>
    </sheetView>
  </sheetViews>
  <sheetFormatPr defaultRowHeight="13"/>
  <cols>
    <col min="1" max="1" width="4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5.26953125" style="65" customWidth="1"/>
    <col min="7" max="7" width="6.726562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48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49</v>
      </c>
      <c r="C8" s="205"/>
      <c r="D8" s="205"/>
      <c r="E8" s="205"/>
      <c r="F8" s="205"/>
      <c r="G8" s="206"/>
      <c r="H8" s="69">
        <v>0.5</v>
      </c>
      <c r="I8" s="207">
        <f>SUM(H8:H13)</f>
        <v>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57</v>
      </c>
      <c r="C9" s="214"/>
      <c r="D9" s="214"/>
      <c r="E9" s="214"/>
      <c r="F9" s="214"/>
      <c r="G9" s="214"/>
      <c r="H9" s="70">
        <v>0.5</v>
      </c>
      <c r="I9" s="208"/>
      <c r="J9" s="215"/>
      <c r="K9" s="216"/>
      <c r="L9" s="36"/>
      <c r="M9" s="212"/>
    </row>
    <row r="10" spans="1:13" s="1" customFormat="1" ht="30" customHeight="1">
      <c r="A10" s="202"/>
      <c r="B10" s="161" t="s">
        <v>115</v>
      </c>
      <c r="C10" s="168"/>
      <c r="D10" s="168"/>
      <c r="E10" s="168"/>
      <c r="F10" s="168"/>
      <c r="G10" s="168"/>
      <c r="H10" s="71">
        <v>3</v>
      </c>
      <c r="I10" s="208"/>
      <c r="J10" s="164"/>
      <c r="K10" s="165"/>
      <c r="L10" s="72"/>
      <c r="M10" s="212"/>
    </row>
    <row r="11" spans="1:13" s="1" customFormat="1" ht="30" customHeight="1">
      <c r="A11" s="202"/>
      <c r="B11" s="161" t="s">
        <v>53</v>
      </c>
      <c r="C11" s="168"/>
      <c r="D11" s="168"/>
      <c r="E11" s="168"/>
      <c r="F11" s="168"/>
      <c r="G11" s="168"/>
      <c r="H11" s="71">
        <v>0.3</v>
      </c>
      <c r="I11" s="208"/>
      <c r="J11" s="166"/>
      <c r="K11" s="167"/>
      <c r="L11" s="73"/>
      <c r="M11" s="212"/>
    </row>
    <row r="12" spans="1:13" s="2" customFormat="1" ht="30" customHeight="1">
      <c r="A12" s="202"/>
      <c r="B12" s="161" t="s">
        <v>54</v>
      </c>
      <c r="C12" s="168"/>
      <c r="D12" s="168"/>
      <c r="E12" s="168"/>
      <c r="F12" s="168"/>
      <c r="G12" s="168"/>
      <c r="H12" s="71">
        <v>0.2</v>
      </c>
      <c r="I12" s="208"/>
      <c r="J12" s="169"/>
      <c r="K12" s="170"/>
      <c r="L12" s="73"/>
      <c r="M12" s="212"/>
    </row>
    <row r="13" spans="1:13" s="1" customFormat="1" ht="30" customHeight="1" thickBot="1">
      <c r="A13" s="202"/>
      <c r="B13" s="171" t="s">
        <v>60</v>
      </c>
      <c r="C13" s="172"/>
      <c r="D13" s="172"/>
      <c r="E13" s="172"/>
      <c r="F13" s="172"/>
      <c r="G13" s="172"/>
      <c r="H13" s="74">
        <v>0.5</v>
      </c>
      <c r="I13" s="208"/>
      <c r="J13" s="173" t="s">
        <v>86</v>
      </c>
      <c r="K13" s="174"/>
      <c r="L13" s="37"/>
      <c r="M13" s="212"/>
    </row>
    <row r="14" spans="1:13" s="1" customFormat="1" ht="30" customHeight="1" thickBot="1">
      <c r="A14" s="202"/>
      <c r="B14" s="177" t="s">
        <v>18</v>
      </c>
      <c r="C14" s="178"/>
      <c r="D14" s="178"/>
      <c r="E14" s="178"/>
      <c r="F14" s="178"/>
      <c r="G14" s="179"/>
      <c r="H14" s="75"/>
      <c r="I14" s="12"/>
      <c r="J14" s="175"/>
      <c r="K14" s="176"/>
      <c r="L14" s="38"/>
      <c r="M14" s="5">
        <f>SUM(J13:K14)</f>
        <v>0</v>
      </c>
    </row>
    <row r="15" spans="1:13" s="1" customFormat="1" ht="30" customHeight="1">
      <c r="A15" s="202"/>
      <c r="B15" s="147" t="s">
        <v>47</v>
      </c>
      <c r="C15" s="148"/>
      <c r="D15" s="148"/>
      <c r="E15" s="148"/>
      <c r="F15" s="148"/>
      <c r="G15" s="149"/>
      <c r="H15" s="76">
        <v>0.5</v>
      </c>
      <c r="I15" s="150">
        <v>1</v>
      </c>
      <c r="J15" s="152"/>
      <c r="K15" s="153"/>
      <c r="L15" s="72"/>
      <c r="M15" s="154">
        <f>J15+J16</f>
        <v>0</v>
      </c>
    </row>
    <row r="16" spans="1:13" s="1" customFormat="1" ht="30" customHeight="1" thickBot="1">
      <c r="A16" s="202"/>
      <c r="B16" s="156" t="s">
        <v>50</v>
      </c>
      <c r="C16" s="157"/>
      <c r="D16" s="157"/>
      <c r="E16" s="157"/>
      <c r="F16" s="157"/>
      <c r="G16" s="158"/>
      <c r="H16" s="77">
        <v>0.5</v>
      </c>
      <c r="I16" s="151"/>
      <c r="J16" s="159"/>
      <c r="K16" s="160"/>
      <c r="L16" s="72"/>
      <c r="M16" s="155"/>
    </row>
    <row r="17" spans="1:13" s="1" customFormat="1" ht="14" customHeight="1">
      <c r="A17" s="202"/>
      <c r="B17" s="260" t="s">
        <v>120</v>
      </c>
      <c r="C17" s="261"/>
      <c r="D17" s="261"/>
      <c r="E17" s="261"/>
      <c r="F17" s="260" t="s">
        <v>121</v>
      </c>
      <c r="G17" s="265"/>
      <c r="H17" s="80">
        <v>0.5</v>
      </c>
      <c r="I17" s="252">
        <v>2</v>
      </c>
      <c r="J17" s="281"/>
      <c r="K17" s="282"/>
      <c r="L17" s="83"/>
      <c r="M17" s="154">
        <f>IF(J17+J18+J19+J20+J21+J22+J23+J24+J25+J26&gt;=2,2,J17+J18+J19+J20+J21+J22+J23+J24+J25+J26)</f>
        <v>0</v>
      </c>
    </row>
    <row r="18" spans="1:13" s="1" customFormat="1" ht="14" customHeight="1">
      <c r="A18" s="202"/>
      <c r="B18" s="262"/>
      <c r="C18" s="263"/>
      <c r="D18" s="263"/>
      <c r="E18" s="263"/>
      <c r="F18" s="266" t="s">
        <v>122</v>
      </c>
      <c r="G18" s="267"/>
      <c r="H18" s="85">
        <v>0.5</v>
      </c>
      <c r="I18" s="150"/>
      <c r="J18" s="270"/>
      <c r="K18" s="271"/>
      <c r="L18" s="72"/>
      <c r="M18" s="155"/>
    </row>
    <row r="19" spans="1:13" s="1" customFormat="1" ht="14" customHeight="1">
      <c r="A19" s="202"/>
      <c r="B19" s="262"/>
      <c r="C19" s="263"/>
      <c r="D19" s="263"/>
      <c r="E19" s="263"/>
      <c r="F19" s="266" t="s">
        <v>123</v>
      </c>
      <c r="G19" s="267"/>
      <c r="H19" s="85">
        <v>0.5</v>
      </c>
      <c r="I19" s="150"/>
      <c r="J19" s="270"/>
      <c r="K19" s="271"/>
      <c r="L19" s="72"/>
      <c r="M19" s="155"/>
    </row>
    <row r="20" spans="1:13" s="1" customFormat="1" ht="14" customHeight="1">
      <c r="A20" s="202"/>
      <c r="B20" s="147"/>
      <c r="C20" s="264"/>
      <c r="D20" s="264"/>
      <c r="E20" s="264"/>
      <c r="F20" s="268" t="s">
        <v>124</v>
      </c>
      <c r="G20" s="269"/>
      <c r="H20" s="86">
        <v>0.5</v>
      </c>
      <c r="I20" s="150"/>
      <c r="J20" s="272"/>
      <c r="K20" s="273"/>
      <c r="L20" s="72"/>
      <c r="M20" s="155"/>
    </row>
    <row r="21" spans="1:13" s="1" customFormat="1" ht="14" customHeight="1">
      <c r="A21" s="202"/>
      <c r="B21" s="161" t="s">
        <v>125</v>
      </c>
      <c r="C21" s="168"/>
      <c r="D21" s="168"/>
      <c r="E21" s="168"/>
      <c r="F21" s="274" t="s">
        <v>121</v>
      </c>
      <c r="G21" s="275"/>
      <c r="H21" s="77">
        <v>0.5</v>
      </c>
      <c r="I21" s="150"/>
      <c r="J21" s="258"/>
      <c r="K21" s="259"/>
      <c r="L21" s="72"/>
      <c r="M21" s="155"/>
    </row>
    <row r="22" spans="1:13" s="1" customFormat="1" ht="14" customHeight="1">
      <c r="A22" s="202"/>
      <c r="B22" s="262"/>
      <c r="C22" s="263"/>
      <c r="D22" s="263"/>
      <c r="E22" s="263"/>
      <c r="F22" s="266" t="s">
        <v>122</v>
      </c>
      <c r="G22" s="267"/>
      <c r="H22" s="85">
        <v>0.5</v>
      </c>
      <c r="I22" s="150"/>
      <c r="J22" s="270"/>
      <c r="K22" s="280"/>
      <c r="L22" s="72"/>
      <c r="M22" s="155"/>
    </row>
    <row r="23" spans="1:13" s="1" customFormat="1" ht="14" customHeight="1">
      <c r="A23" s="202"/>
      <c r="B23" s="262"/>
      <c r="C23" s="263"/>
      <c r="D23" s="263"/>
      <c r="E23" s="263"/>
      <c r="F23" s="266" t="s">
        <v>123</v>
      </c>
      <c r="G23" s="267"/>
      <c r="H23" s="85">
        <v>0.5</v>
      </c>
      <c r="I23" s="150"/>
      <c r="J23" s="270"/>
      <c r="K23" s="280"/>
      <c r="L23" s="72"/>
      <c r="M23" s="155"/>
    </row>
    <row r="24" spans="1:13" s="1" customFormat="1" ht="14" customHeight="1">
      <c r="A24" s="202"/>
      <c r="B24" s="147"/>
      <c r="C24" s="264"/>
      <c r="D24" s="264"/>
      <c r="E24" s="264"/>
      <c r="F24" s="276" t="s">
        <v>124</v>
      </c>
      <c r="G24" s="277"/>
      <c r="H24" s="86">
        <v>0.5</v>
      </c>
      <c r="I24" s="150"/>
      <c r="J24" s="278"/>
      <c r="K24" s="279"/>
      <c r="L24" s="72"/>
      <c r="M24" s="155"/>
    </row>
    <row r="25" spans="1:13" s="1" customFormat="1" ht="30" customHeight="1" thickBot="1">
      <c r="A25" s="202"/>
      <c r="B25" s="161" t="s">
        <v>128</v>
      </c>
      <c r="C25" s="162"/>
      <c r="D25" s="162"/>
      <c r="E25" s="162"/>
      <c r="F25" s="162"/>
      <c r="G25" s="163"/>
      <c r="H25" s="78">
        <v>0.5</v>
      </c>
      <c r="I25" s="150"/>
      <c r="J25" s="164"/>
      <c r="K25" s="165"/>
      <c r="L25" s="84"/>
      <c r="M25" s="155"/>
    </row>
    <row r="26" spans="1:13" s="1" customFormat="1" ht="30" customHeight="1" thickBot="1">
      <c r="A26" s="203"/>
      <c r="B26" s="156" t="s">
        <v>129</v>
      </c>
      <c r="C26" s="157"/>
      <c r="D26" s="157"/>
      <c r="E26" s="157"/>
      <c r="F26" s="157"/>
      <c r="G26" s="158"/>
      <c r="H26" s="79">
        <v>0.5</v>
      </c>
      <c r="I26" s="151"/>
      <c r="J26" s="159"/>
      <c r="K26" s="160"/>
      <c r="L26" s="72"/>
      <c r="M26" s="251"/>
    </row>
    <row r="27" spans="1:13" s="1" customFormat="1" ht="30" customHeight="1">
      <c r="A27" s="228" t="s">
        <v>6</v>
      </c>
      <c r="B27" s="142" t="s">
        <v>101</v>
      </c>
      <c r="C27" s="140" t="s">
        <v>94</v>
      </c>
      <c r="D27" s="131" t="s">
        <v>105</v>
      </c>
      <c r="E27" s="132"/>
      <c r="F27" s="132"/>
      <c r="G27" s="133"/>
      <c r="H27" s="80">
        <v>0.5</v>
      </c>
      <c r="I27" s="207">
        <f>H27+H30+H31</f>
        <v>1.5</v>
      </c>
      <c r="J27" s="231"/>
      <c r="K27" s="232"/>
      <c r="L27" s="145">
        <f>IF(J27+J28&gt;=0.5,0.5,J27+J28)</f>
        <v>0</v>
      </c>
      <c r="M27" s="304">
        <f>IF(L27=0,L29+L30+L31,IF(L29=0,L27+L30+L31,IF(L27+L29=0,L30+L31,"入力ｴﾗｰ")))</f>
        <v>0</v>
      </c>
    </row>
    <row r="28" spans="1:13" s="1" customFormat="1" ht="30" customHeight="1">
      <c r="A28" s="229"/>
      <c r="B28" s="143"/>
      <c r="C28" s="141"/>
      <c r="D28" s="134" t="s">
        <v>106</v>
      </c>
      <c r="E28" s="135"/>
      <c r="F28" s="135"/>
      <c r="G28" s="136"/>
      <c r="H28" s="81">
        <v>0.3</v>
      </c>
      <c r="I28" s="208"/>
      <c r="J28" s="308"/>
      <c r="K28" s="309"/>
      <c r="L28" s="146"/>
      <c r="M28" s="304"/>
    </row>
    <row r="29" spans="1:13" s="1" customFormat="1" ht="30" customHeight="1">
      <c r="A29" s="229"/>
      <c r="B29" s="144"/>
      <c r="C29" s="34" t="s">
        <v>95</v>
      </c>
      <c r="D29" s="137" t="s">
        <v>113</v>
      </c>
      <c r="E29" s="138"/>
      <c r="F29" s="138"/>
      <c r="G29" s="139"/>
      <c r="H29" s="70">
        <v>0.3</v>
      </c>
      <c r="I29" s="208"/>
      <c r="J29" s="308"/>
      <c r="K29" s="309"/>
      <c r="L29" s="58">
        <f>J29</f>
        <v>0</v>
      </c>
      <c r="M29" s="304"/>
    </row>
    <row r="30" spans="1:13" s="1" customFormat="1" ht="30" customHeight="1">
      <c r="A30" s="229"/>
      <c r="B30" s="125" t="s">
        <v>107</v>
      </c>
      <c r="C30" s="126"/>
      <c r="D30" s="126"/>
      <c r="E30" s="126"/>
      <c r="F30" s="126"/>
      <c r="G30" s="126"/>
      <c r="H30" s="82">
        <v>0.5</v>
      </c>
      <c r="I30" s="208"/>
      <c r="J30" s="318"/>
      <c r="K30" s="319"/>
      <c r="L30" s="48">
        <f>J30</f>
        <v>0</v>
      </c>
      <c r="M30" s="304"/>
    </row>
    <row r="31" spans="1:13" s="1" customFormat="1" ht="30" customHeight="1" thickBot="1">
      <c r="A31" s="230"/>
      <c r="B31" s="125" t="s">
        <v>132</v>
      </c>
      <c r="C31" s="126"/>
      <c r="D31" s="126"/>
      <c r="E31" s="126"/>
      <c r="F31" s="126"/>
      <c r="G31" s="126"/>
      <c r="H31" s="82">
        <v>0.5</v>
      </c>
      <c r="I31" s="208"/>
      <c r="J31" s="320"/>
      <c r="K31" s="321"/>
      <c r="L31" s="46">
        <f>J31</f>
        <v>0</v>
      </c>
      <c r="M31" s="304"/>
    </row>
    <row r="32" spans="1:13" s="1" customFormat="1" ht="30" customHeight="1">
      <c r="A32" s="201" t="s">
        <v>4</v>
      </c>
      <c r="B32" s="204" t="s">
        <v>56</v>
      </c>
      <c r="C32" s="205"/>
      <c r="D32" s="205"/>
      <c r="E32" s="205"/>
      <c r="F32" s="205"/>
      <c r="G32" s="205"/>
      <c r="H32" s="69">
        <v>1</v>
      </c>
      <c r="I32" s="154">
        <v>1.5</v>
      </c>
      <c r="J32" s="256"/>
      <c r="K32" s="257"/>
      <c r="L32" s="39"/>
      <c r="M32" s="154">
        <f>+J32+J33+J34</f>
        <v>0</v>
      </c>
    </row>
    <row r="33" spans="1:14" s="1" customFormat="1" ht="30" customHeight="1">
      <c r="A33" s="202"/>
      <c r="B33" s="322" t="s">
        <v>91</v>
      </c>
      <c r="C33" s="323"/>
      <c r="D33" s="323"/>
      <c r="E33" s="323"/>
      <c r="F33" s="323"/>
      <c r="G33" s="324"/>
      <c r="H33" s="33">
        <v>0.3</v>
      </c>
      <c r="I33" s="155"/>
      <c r="J33" s="326"/>
      <c r="K33" s="327"/>
      <c r="L33" s="40"/>
      <c r="M33" s="155"/>
      <c r="N33" s="4"/>
    </row>
    <row r="34" spans="1:14" s="1" customFormat="1" ht="30" customHeight="1" thickBot="1">
      <c r="A34" s="203"/>
      <c r="B34" s="112" t="s">
        <v>116</v>
      </c>
      <c r="C34" s="113"/>
      <c r="D34" s="113"/>
      <c r="E34" s="113"/>
      <c r="F34" s="113"/>
      <c r="G34" s="325"/>
      <c r="H34" s="21">
        <v>0.5</v>
      </c>
      <c r="I34" s="251"/>
      <c r="J34" s="320"/>
      <c r="K34" s="328"/>
      <c r="L34" s="40"/>
      <c r="M34" s="251"/>
      <c r="N34" s="4"/>
    </row>
    <row r="35" spans="1:14" s="1" customFormat="1" ht="30" customHeight="1" thickBot="1">
      <c r="A35" s="14" t="s">
        <v>19</v>
      </c>
      <c r="B35" s="9"/>
      <c r="C35" s="9"/>
      <c r="D35" s="9"/>
      <c r="E35" s="9"/>
      <c r="F35" s="9"/>
      <c r="G35" s="9"/>
      <c r="H35" s="115">
        <f>+SUM(H8,H9,H10,H11,H12,H15,H16,I27,I17,H32,H34)</f>
        <v>10.5</v>
      </c>
      <c r="I35" s="116"/>
      <c r="J35" s="117">
        <f>SUM(M8,M15,M27,M32,M17)</f>
        <v>0</v>
      </c>
      <c r="K35" s="118"/>
      <c r="L35" s="118"/>
      <c r="M35" s="119"/>
      <c r="N35" s="4"/>
    </row>
    <row r="36" spans="1:14" s="1" customFormat="1" ht="30" customHeight="1" thickBot="1">
      <c r="A36" s="15" t="s">
        <v>32</v>
      </c>
      <c r="B36" s="8"/>
      <c r="C36" s="8"/>
      <c r="D36" s="8"/>
      <c r="E36" s="8"/>
      <c r="F36" s="8"/>
      <c r="G36" s="8"/>
      <c r="H36" s="100">
        <f>SUM(H13,H14)+H35</f>
        <v>11</v>
      </c>
      <c r="I36" s="101"/>
      <c r="J36" s="102"/>
      <c r="K36" s="103"/>
      <c r="L36" s="103"/>
      <c r="M36" s="104"/>
    </row>
    <row r="37" spans="1:14" s="2" customFormat="1" ht="9.5"/>
    <row r="38" spans="1:14" s="2" customFormat="1" ht="9.5"/>
    <row r="39" spans="1:14" s="2" customFormat="1" ht="9.5">
      <c r="E39" s="3"/>
    </row>
    <row r="40" spans="1:14" s="2" customFormat="1" ht="9.5">
      <c r="E40" s="3"/>
    </row>
    <row r="41" spans="1:14" s="2" customFormat="1" ht="9.5">
      <c r="E41" s="3"/>
    </row>
    <row r="42" spans="1:14" s="2" customFormat="1" ht="9.5">
      <c r="E42" s="3"/>
    </row>
    <row r="43" spans="1:14" s="2" customFormat="1" ht="9.5">
      <c r="E43" s="1"/>
    </row>
    <row r="44" spans="1:14" s="2" customFormat="1" ht="9.5">
      <c r="E44" s="1"/>
    </row>
    <row r="45" spans="1:14" s="2" customFormat="1" ht="9.5">
      <c r="E45" s="1"/>
    </row>
    <row r="46" spans="1:14" s="2" customFormat="1" ht="9.5">
      <c r="E46" s="3"/>
    </row>
    <row r="47" spans="1:14" s="2" customFormat="1" ht="9.5">
      <c r="E47" s="1"/>
    </row>
    <row r="48" spans="1:14" s="2" customFormat="1" ht="9.5">
      <c r="E48" s="3"/>
    </row>
    <row r="49" spans="5:5" s="2" customFormat="1" ht="9.5">
      <c r="E49" s="3"/>
    </row>
    <row r="50" spans="5:5" s="2" customFormat="1" ht="9.5">
      <c r="E50" s="1"/>
    </row>
    <row r="51" spans="5:5" s="2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>
      <c r="E57" s="3"/>
    </row>
    <row r="58" spans="5:5" s="1" customFormat="1" ht="9.5">
      <c r="E58" s="3"/>
    </row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  <row r="84" s="1" customFormat="1" ht="9.5"/>
    <row r="85" s="1" customFormat="1" ht="9.5"/>
  </sheetData>
  <mergeCells count="83">
    <mergeCell ref="H35:I35"/>
    <mergeCell ref="J35:M35"/>
    <mergeCell ref="H36:I36"/>
    <mergeCell ref="J36:M36"/>
    <mergeCell ref="A32:A34"/>
    <mergeCell ref="B32:G32"/>
    <mergeCell ref="I32:I34"/>
    <mergeCell ref="J32:K32"/>
    <mergeCell ref="M32:M34"/>
    <mergeCell ref="B33:G33"/>
    <mergeCell ref="B34:G34"/>
    <mergeCell ref="J33:K34"/>
    <mergeCell ref="L27:L28"/>
    <mergeCell ref="M27:M31"/>
    <mergeCell ref="D28:G28"/>
    <mergeCell ref="J28:K28"/>
    <mergeCell ref="D29:G29"/>
    <mergeCell ref="J29:K29"/>
    <mergeCell ref="B30:G30"/>
    <mergeCell ref="J30:K30"/>
    <mergeCell ref="B31:G31"/>
    <mergeCell ref="J31:K31"/>
    <mergeCell ref="J27:K27"/>
    <mergeCell ref="A27:A31"/>
    <mergeCell ref="B27:B29"/>
    <mergeCell ref="C27:C28"/>
    <mergeCell ref="D27:G27"/>
    <mergeCell ref="I27:I31"/>
    <mergeCell ref="J17:K17"/>
    <mergeCell ref="J21:K21"/>
    <mergeCell ref="B25:G25"/>
    <mergeCell ref="J25:K25"/>
    <mergeCell ref="B17:E20"/>
    <mergeCell ref="F17:G17"/>
    <mergeCell ref="F18:G18"/>
    <mergeCell ref="F19:G19"/>
    <mergeCell ref="F20:G20"/>
    <mergeCell ref="B21:E24"/>
    <mergeCell ref="F21:G21"/>
    <mergeCell ref="F22:G22"/>
    <mergeCell ref="B15:G15"/>
    <mergeCell ref="I15:I16"/>
    <mergeCell ref="J15:K15"/>
    <mergeCell ref="M15:M16"/>
    <mergeCell ref="B16:G16"/>
    <mergeCell ref="J16:K16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A6:G7"/>
    <mergeCell ref="H6:I7"/>
    <mergeCell ref="J6:M6"/>
    <mergeCell ref="J7:K7"/>
    <mergeCell ref="A2:M2"/>
    <mergeCell ref="A4:B4"/>
    <mergeCell ref="H4:M4"/>
    <mergeCell ref="A5:B5"/>
    <mergeCell ref="C5:M5"/>
    <mergeCell ref="B26:G26"/>
    <mergeCell ref="A8:A26"/>
    <mergeCell ref="I17:I26"/>
    <mergeCell ref="J26:K26"/>
    <mergeCell ref="M17:M26"/>
    <mergeCell ref="F23:G23"/>
    <mergeCell ref="F24:G24"/>
    <mergeCell ref="J18:K18"/>
    <mergeCell ref="J19:K19"/>
    <mergeCell ref="J20:K20"/>
    <mergeCell ref="J22:K22"/>
    <mergeCell ref="J23:K23"/>
    <mergeCell ref="J24:K24"/>
    <mergeCell ref="B8:G8"/>
    <mergeCell ref="I8:I13"/>
    <mergeCell ref="J8:K8"/>
  </mergeCells>
  <phoneticPr fontId="2"/>
  <conditionalFormatting sqref="J27:K28">
    <cfRule type="expression" dxfId="4" priority="2">
      <formula>$J$29&gt;0</formula>
    </cfRule>
  </conditionalFormatting>
  <conditionalFormatting sqref="J29">
    <cfRule type="expression" dxfId="3" priority="1">
      <formula>($J$27+$J$28)&gt;0</formula>
    </cfRule>
  </conditionalFormatting>
  <dataValidations count="14">
    <dataValidation type="list" allowBlank="1" showInputMessage="1" showErrorMessage="1" sqref="J29:K29" xr:uid="{F547DE60-0C2B-446F-89B6-7BE9FA3CBE24}">
      <formula1>"0.3,0.1,0"</formula1>
    </dataValidation>
    <dataValidation type="list" allowBlank="1" showInputMessage="1" showErrorMessage="1" sqref="L25:L26" xr:uid="{650BE39E-95DD-4938-8532-8EE71FA15530}">
      <formula1>"0.2,0.1,０"</formula1>
    </dataValidation>
    <dataValidation type="list" allowBlank="1" showInputMessage="1" showErrorMessage="1" sqref="J28:K28 L21:L24" xr:uid="{6526C074-68A5-42A3-8AB2-E1A5D872D73B}">
      <formula1>"0.3,0.2,0"</formula1>
    </dataValidation>
    <dataValidation type="list" allowBlank="1" showInputMessage="1" showErrorMessage="1" sqref="L17:L20" xr:uid="{8ADEB83F-D17F-477D-AF5A-5121A9654944}">
      <formula1>"0.3,0.2,0.1,0"</formula1>
    </dataValidation>
    <dataValidation type="list" allowBlank="1" showInputMessage="1" showErrorMessage="1" sqref="L34" xr:uid="{2022D311-3E6C-4B1C-B8D1-CB77191A2CE1}">
      <formula1>"0.0,0.2"</formula1>
    </dataValidation>
    <dataValidation type="list" allowBlank="1" showInputMessage="1" showErrorMessage="1" sqref="L33" xr:uid="{852F5F9B-CA8F-4159-836D-41FD62A16034}">
      <formula1>"0.0,0.3"</formula1>
    </dataValidation>
    <dataValidation type="list" allowBlank="1" showInputMessage="1" showErrorMessage="1" sqref="J31:K31 J16:L16 J27:K27 J9:K9 J33:K34 J25:K25 J21:J24" xr:uid="{C2AE498B-CE1F-4ABB-8060-3F870C9611EE}">
      <formula1>"0.5,0.3,0"</formula1>
    </dataValidation>
    <dataValidation type="list" allowBlank="1" showInputMessage="1" showErrorMessage="1" sqref="J15:L15 J8:K8 J26:K26" xr:uid="{171E01D7-DB8C-46D8-A2E0-F94527D1A613}">
      <formula1>"0.5,0"</formula1>
    </dataValidation>
    <dataValidation type="list" allowBlank="1" showInputMessage="1" showErrorMessage="1" sqref="J12:L12" xr:uid="{E8BFF127-5775-4CE1-9BA8-53E40C72BCF8}">
      <formula1>"0.2,0.15,0.1,0"</formula1>
    </dataValidation>
    <dataValidation type="list" allowBlank="1" showInputMessage="1" showErrorMessage="1" sqref="J11:L11" xr:uid="{C9179721-7306-4B49-AC33-B7709F5FA3B5}">
      <formula1>"0.3,0.25,0.2,0.15,0.1,0"</formula1>
    </dataValidation>
    <dataValidation type="list" allowBlank="1" showInputMessage="1" showErrorMessage="1" sqref="L9" xr:uid="{20724769-8967-416D-BFD7-06543517F3F8}">
      <formula1>"0.0,0.3,0.5"</formula1>
    </dataValidation>
    <dataValidation type="list" allowBlank="1" showInputMessage="1" showErrorMessage="1" sqref="J30:K30" xr:uid="{033E8CF5-6815-4ABF-9CF8-855C3FD26F33}">
      <formula1>"0.5,0.25,0"</formula1>
    </dataValidation>
    <dataValidation type="list" allowBlank="1" showInputMessage="1" showErrorMessage="1" sqref="J32:L32" xr:uid="{B4F64979-3204-45FB-AEAF-B2E2617C5D0F}">
      <formula1>"1.0,0.5,0"</formula1>
    </dataValidation>
    <dataValidation type="list" allowBlank="1" showInputMessage="1" showErrorMessage="1" sqref="J17:K20" xr:uid="{F8238EE8-992F-4C01-8B0B-3347DDC3FD40}">
      <formula1>"0.5,0.3,0.1,0"</formula1>
    </dataValidation>
  </dataValidations>
  <pageMargins left="0.7" right="0.7" top="0.75" bottom="0.75" header="0.3" footer="0.3"/>
  <pageSetup paperSize="9"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F9A1-533B-4427-828B-06A621660142}">
  <sheetPr>
    <tabColor theme="4" tint="0.59999389629810485"/>
  </sheetPr>
  <dimension ref="A1:N72"/>
  <sheetViews>
    <sheetView topLeftCell="A16" workbookViewId="0">
      <selection activeCell="H24" sqref="H24"/>
    </sheetView>
  </sheetViews>
  <sheetFormatPr defaultRowHeight="13"/>
  <cols>
    <col min="1" max="1" width="6.089843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142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1</v>
      </c>
      <c r="I8" s="154">
        <f>SUM(H8:H12)</f>
        <v>5</v>
      </c>
      <c r="J8" s="209"/>
      <c r="K8" s="210"/>
      <c r="L8" s="35"/>
      <c r="M8" s="211">
        <f>SUM(J8:K12)</f>
        <v>0</v>
      </c>
    </row>
    <row r="9" spans="1:13" s="1" customFormat="1" ht="41.5" customHeight="1">
      <c r="A9" s="202"/>
      <c r="B9" s="213" t="s">
        <v>146</v>
      </c>
      <c r="C9" s="214"/>
      <c r="D9" s="214"/>
      <c r="E9" s="214"/>
      <c r="F9" s="214"/>
      <c r="G9" s="214"/>
      <c r="H9" s="70">
        <v>0.5</v>
      </c>
      <c r="I9" s="155"/>
      <c r="J9" s="215"/>
      <c r="K9" s="216"/>
      <c r="L9" s="36"/>
      <c r="M9" s="212"/>
    </row>
    <row r="10" spans="1:13" s="1" customFormat="1" ht="30" customHeight="1">
      <c r="A10" s="202"/>
      <c r="B10" s="161" t="s">
        <v>133</v>
      </c>
      <c r="C10" s="168"/>
      <c r="D10" s="168"/>
      <c r="E10" s="168"/>
      <c r="F10" s="168"/>
      <c r="G10" s="168"/>
      <c r="H10" s="71">
        <v>3</v>
      </c>
      <c r="I10" s="155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155"/>
      <c r="J11" s="166"/>
      <c r="K11" s="167"/>
      <c r="L11" s="73"/>
      <c r="M11" s="212"/>
    </row>
    <row r="12" spans="1:13" s="2" customFormat="1" ht="30" customHeight="1" thickBot="1">
      <c r="A12" s="202"/>
      <c r="B12" s="161" t="s">
        <v>14</v>
      </c>
      <c r="C12" s="168"/>
      <c r="D12" s="168"/>
      <c r="E12" s="168"/>
      <c r="F12" s="168"/>
      <c r="G12" s="334"/>
      <c r="H12" s="92">
        <v>0.2</v>
      </c>
      <c r="I12" s="155"/>
      <c r="J12" s="335"/>
      <c r="K12" s="336"/>
      <c r="L12" s="73"/>
      <c r="M12" s="212"/>
    </row>
    <row r="13" spans="1:13" s="1" customFormat="1" ht="30" customHeight="1">
      <c r="A13" s="202"/>
      <c r="B13" s="329" t="s">
        <v>134</v>
      </c>
      <c r="C13" s="330"/>
      <c r="D13" s="330"/>
      <c r="E13" s="330"/>
      <c r="F13" s="330"/>
      <c r="G13" s="331"/>
      <c r="H13" s="88">
        <v>0.4</v>
      </c>
      <c r="I13" s="252">
        <v>1</v>
      </c>
      <c r="J13" s="332"/>
      <c r="K13" s="333"/>
      <c r="L13" s="83"/>
      <c r="M13" s="154">
        <f>IF(J13+J14+J15+J16&gt;=1,1,J13+J14+J15+J16)</f>
        <v>0</v>
      </c>
    </row>
    <row r="14" spans="1:13" s="1" customFormat="1" ht="30" customHeight="1">
      <c r="A14" s="202"/>
      <c r="B14" s="198" t="s">
        <v>135</v>
      </c>
      <c r="C14" s="199"/>
      <c r="D14" s="199"/>
      <c r="E14" s="199"/>
      <c r="F14" s="199"/>
      <c r="G14" s="200"/>
      <c r="H14" s="89">
        <v>0.4</v>
      </c>
      <c r="I14" s="150"/>
      <c r="J14" s="341"/>
      <c r="K14" s="342"/>
      <c r="L14" s="72"/>
      <c r="M14" s="155"/>
    </row>
    <row r="15" spans="1:13" s="1" customFormat="1" ht="30" customHeight="1">
      <c r="A15" s="202"/>
      <c r="B15" s="161" t="s">
        <v>111</v>
      </c>
      <c r="C15" s="162"/>
      <c r="D15" s="162"/>
      <c r="E15" s="162"/>
      <c r="F15" s="162"/>
      <c r="G15" s="163"/>
      <c r="H15" s="77">
        <v>0.4</v>
      </c>
      <c r="I15" s="150"/>
      <c r="J15" s="164"/>
      <c r="K15" s="165"/>
      <c r="L15" s="72"/>
      <c r="M15" s="155"/>
    </row>
    <row r="16" spans="1:13" s="1" customFormat="1" ht="30" customHeight="1" thickBot="1">
      <c r="A16" s="203"/>
      <c r="B16" s="156" t="s">
        <v>127</v>
      </c>
      <c r="C16" s="157"/>
      <c r="D16" s="157"/>
      <c r="E16" s="157"/>
      <c r="F16" s="157"/>
      <c r="G16" s="158"/>
      <c r="H16" s="79">
        <v>0.2</v>
      </c>
      <c r="I16" s="305"/>
      <c r="J16" s="159"/>
      <c r="K16" s="160"/>
      <c r="L16" s="90"/>
      <c r="M16" s="251"/>
    </row>
    <row r="17" spans="1:14" s="1" customFormat="1" ht="30" customHeight="1">
      <c r="A17" s="337" t="s">
        <v>108</v>
      </c>
      <c r="B17" s="233" t="s">
        <v>15</v>
      </c>
      <c r="C17" s="234"/>
      <c r="D17" s="234"/>
      <c r="E17" s="234"/>
      <c r="F17" s="234"/>
      <c r="G17" s="338"/>
      <c r="H17" s="80">
        <v>0.5</v>
      </c>
      <c r="I17" s="208">
        <f>H17+H19+H20</f>
        <v>2.5</v>
      </c>
      <c r="J17" s="316"/>
      <c r="K17" s="317"/>
      <c r="L17" s="339">
        <f>IF(J17+J18&gt;=0.5,0.5,J17+J18)</f>
        <v>0</v>
      </c>
      <c r="M17" s="340">
        <f>L17+L19+L20</f>
        <v>0</v>
      </c>
    </row>
    <row r="18" spans="1:14" s="1" customFormat="1" ht="30" customHeight="1">
      <c r="A18" s="337"/>
      <c r="B18" s="134" t="s">
        <v>93</v>
      </c>
      <c r="C18" s="135"/>
      <c r="D18" s="135"/>
      <c r="E18" s="135"/>
      <c r="F18" s="135"/>
      <c r="G18" s="136"/>
      <c r="H18" s="81">
        <v>0.3</v>
      </c>
      <c r="I18" s="208"/>
      <c r="J18" s="308"/>
      <c r="K18" s="309"/>
      <c r="L18" s="146"/>
      <c r="M18" s="340"/>
    </row>
    <row r="19" spans="1:14" s="1" customFormat="1" ht="30" customHeight="1">
      <c r="A19" s="337"/>
      <c r="B19" s="298" t="s">
        <v>103</v>
      </c>
      <c r="C19" s="299"/>
      <c r="D19" s="299"/>
      <c r="E19" s="299"/>
      <c r="F19" s="299"/>
      <c r="G19" s="300"/>
      <c r="H19" s="70">
        <v>1</v>
      </c>
      <c r="I19" s="208"/>
      <c r="J19" s="308"/>
      <c r="K19" s="309"/>
      <c r="L19" s="48">
        <f>J19</f>
        <v>0</v>
      </c>
      <c r="M19" s="340"/>
    </row>
    <row r="20" spans="1:14" s="1" customFormat="1" ht="30" customHeight="1" thickBot="1">
      <c r="A20" s="247"/>
      <c r="B20" s="125" t="s">
        <v>130</v>
      </c>
      <c r="C20" s="126"/>
      <c r="D20" s="126"/>
      <c r="E20" s="126"/>
      <c r="F20" s="126"/>
      <c r="G20" s="126"/>
      <c r="H20" s="82">
        <v>1</v>
      </c>
      <c r="I20" s="208"/>
      <c r="J20" s="127"/>
      <c r="K20" s="128"/>
      <c r="L20" s="46">
        <f>J20</f>
        <v>0</v>
      </c>
      <c r="M20" s="340"/>
    </row>
    <row r="21" spans="1:14" s="1" customFormat="1" ht="41.5" customHeight="1">
      <c r="A21" s="246" t="s">
        <v>4</v>
      </c>
      <c r="B21" s="233" t="s">
        <v>141</v>
      </c>
      <c r="C21" s="234"/>
      <c r="D21" s="234"/>
      <c r="E21" s="234"/>
      <c r="F21" s="234"/>
      <c r="G21" s="234"/>
      <c r="H21" s="80">
        <v>1</v>
      </c>
      <c r="I21" s="154">
        <f>SUM(H21,H22,)</f>
        <v>2.5</v>
      </c>
      <c r="J21" s="231"/>
      <c r="K21" s="232"/>
      <c r="L21" s="39"/>
      <c r="M21" s="154">
        <f>SUM(J21,J22)</f>
        <v>0</v>
      </c>
    </row>
    <row r="22" spans="1:14" s="1" customFormat="1" ht="41.5" customHeight="1" thickBot="1">
      <c r="A22" s="247"/>
      <c r="B22" s="220" t="s">
        <v>37</v>
      </c>
      <c r="C22" s="221"/>
      <c r="D22" s="221"/>
      <c r="E22" s="221"/>
      <c r="F22" s="221"/>
      <c r="G22" s="222"/>
      <c r="H22" s="78">
        <v>1.5</v>
      </c>
      <c r="I22" s="155"/>
      <c r="J22" s="347"/>
      <c r="K22" s="348"/>
      <c r="L22" s="41"/>
      <c r="M22" s="235"/>
      <c r="N22" s="4"/>
    </row>
    <row r="23" spans="1:14" s="1" customFormat="1" ht="30" customHeight="1" thickBot="1">
      <c r="A23" s="15" t="s">
        <v>19</v>
      </c>
      <c r="B23" s="8"/>
      <c r="C23" s="8"/>
      <c r="D23" s="8"/>
      <c r="E23" s="8"/>
      <c r="F23" s="8"/>
      <c r="G23" s="8"/>
      <c r="H23" s="100">
        <f>+SUM(H8:H12,I13,H17,H19,H20,H21,H22)</f>
        <v>11</v>
      </c>
      <c r="I23" s="343"/>
      <c r="J23" s="344">
        <f>SUM(M8,M13,M17,M21)</f>
        <v>0</v>
      </c>
      <c r="K23" s="345"/>
      <c r="L23" s="345"/>
      <c r="M23" s="346"/>
      <c r="N23" s="4"/>
    </row>
    <row r="24" spans="1:14" s="2" customFormat="1" ht="9.5"/>
    <row r="25" spans="1:14" s="2" customFormat="1" ht="9.5"/>
    <row r="26" spans="1:14" s="2" customFormat="1" ht="9.5">
      <c r="E26" s="3"/>
    </row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1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3"/>
    </row>
    <row r="34" spans="5:5" s="2" customFormat="1" ht="9.5">
      <c r="E34" s="1"/>
    </row>
    <row r="35" spans="5:5" s="2" customFormat="1" ht="9.5">
      <c r="E35" s="3"/>
    </row>
    <row r="36" spans="5:5" s="2" customFormat="1" ht="9.5">
      <c r="E36" s="3"/>
    </row>
    <row r="37" spans="5:5" s="2" customFormat="1" ht="9.5">
      <c r="E37" s="1"/>
    </row>
    <row r="38" spans="5:5" s="2" customFormat="1" ht="9.5">
      <c r="E38" s="3"/>
    </row>
    <row r="39" spans="5:5" s="1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/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</sheetData>
  <mergeCells count="53">
    <mergeCell ref="B16:G16"/>
    <mergeCell ref="H23:I23"/>
    <mergeCell ref="J23:M23"/>
    <mergeCell ref="J22:K22"/>
    <mergeCell ref="A21:A22"/>
    <mergeCell ref="B21:G21"/>
    <mergeCell ref="I21:I22"/>
    <mergeCell ref="J21:K21"/>
    <mergeCell ref="M21:M22"/>
    <mergeCell ref="B22:G22"/>
    <mergeCell ref="M8:M12"/>
    <mergeCell ref="B9:G9"/>
    <mergeCell ref="A17:A20"/>
    <mergeCell ref="I17:I20"/>
    <mergeCell ref="B17:G17"/>
    <mergeCell ref="B18:G18"/>
    <mergeCell ref="L17:L18"/>
    <mergeCell ref="M17:M20"/>
    <mergeCell ref="J18:K18"/>
    <mergeCell ref="B19:G19"/>
    <mergeCell ref="J19:K19"/>
    <mergeCell ref="B20:G20"/>
    <mergeCell ref="J20:K20"/>
    <mergeCell ref="J17:K17"/>
    <mergeCell ref="B14:G14"/>
    <mergeCell ref="J14:K14"/>
    <mergeCell ref="A6:G7"/>
    <mergeCell ref="H6:I7"/>
    <mergeCell ref="J6:M6"/>
    <mergeCell ref="J7:K7"/>
    <mergeCell ref="J9:K9"/>
    <mergeCell ref="B8:G8"/>
    <mergeCell ref="I8:I12"/>
    <mergeCell ref="J8:K8"/>
    <mergeCell ref="A8:A16"/>
    <mergeCell ref="I13:I16"/>
    <mergeCell ref="J16:K16"/>
    <mergeCell ref="M13:M16"/>
    <mergeCell ref="B12:G12"/>
    <mergeCell ref="J12:K12"/>
    <mergeCell ref="B10:G10"/>
    <mergeCell ref="J10:K10"/>
    <mergeCell ref="A2:M2"/>
    <mergeCell ref="A4:B4"/>
    <mergeCell ref="H4:M4"/>
    <mergeCell ref="A5:B5"/>
    <mergeCell ref="C5:M5"/>
    <mergeCell ref="B11:G11"/>
    <mergeCell ref="J11:K11"/>
    <mergeCell ref="B15:G15"/>
    <mergeCell ref="J15:K15"/>
    <mergeCell ref="B13:G13"/>
    <mergeCell ref="J13:K13"/>
  </mergeCells>
  <phoneticPr fontId="2"/>
  <conditionalFormatting sqref="J17:K18">
    <cfRule type="expression" dxfId="2" priority="10">
      <formula>#REF!&gt;0</formula>
    </cfRule>
  </conditionalFormatting>
  <dataValidations count="14">
    <dataValidation type="list" allowBlank="1" showInputMessage="1" showErrorMessage="1" sqref="J21:K21" xr:uid="{7BF08C40-4804-4976-9DB2-420E75F8DF61}">
      <formula1>"1.0,0.8,0.5,0"</formula1>
    </dataValidation>
    <dataValidation type="list" allowBlank="1" showInputMessage="1" showErrorMessage="1" sqref="L13" xr:uid="{5806DE4F-A2CC-44FE-8894-CD59F1298B9C}">
      <formula1>"0.3,0.2,0.1,0"</formula1>
    </dataValidation>
    <dataValidation type="list" allowBlank="1" showInputMessage="1" showErrorMessage="1" sqref="J18:K18 L14" xr:uid="{AB97A34B-6A1D-4A78-AD7E-53F7F6515493}">
      <formula1>"0.3,0.2,0"</formula1>
    </dataValidation>
    <dataValidation type="list" allowBlank="1" showInputMessage="1" showErrorMessage="1" sqref="L15:L16" xr:uid="{589B1634-6021-4D3C-A260-913997422520}">
      <formula1>"0.2,0.1,０"</formula1>
    </dataValidation>
    <dataValidation type="list" allowBlank="1" showInputMessage="1" showErrorMessage="1" sqref="L21" xr:uid="{ECDA8B93-9160-468A-B53A-3A47643B5691}">
      <formula1>"1.0,0.8,0"</formula1>
    </dataValidation>
    <dataValidation type="list" allowBlank="1" showInputMessage="1" showErrorMessage="1" sqref="J17:K17 J9:K9" xr:uid="{9FBCA4D9-5665-438F-A338-E560085DD5DD}">
      <formula1>"0.5,0.3,0"</formula1>
    </dataValidation>
    <dataValidation type="list" allowBlank="1" showInputMessage="1" showErrorMessage="1" sqref="J11:L11" xr:uid="{4E0AC7AF-3955-47AC-85DF-B3EA6A78D529}">
      <formula1>"0.3,0.25,0.2,0.15,0.1,0"</formula1>
    </dataValidation>
    <dataValidation type="list" allowBlank="1" showInputMessage="1" showErrorMessage="1" sqref="J12:L12" xr:uid="{D0AE2766-0E56-4367-973F-3BFB55D7D2E2}">
      <formula1>"0.2,0.15,0.1,0"</formula1>
    </dataValidation>
    <dataValidation type="list" allowBlank="1" showInputMessage="1" showErrorMessage="1" sqref="J8:K8 J20:K20" xr:uid="{CB91B202-6E8F-4232-B446-EAF28CEA5783}">
      <formula1>"1.0,0.5,0"</formula1>
    </dataValidation>
    <dataValidation type="list" allowBlank="1" showInputMessage="1" showErrorMessage="1" sqref="J19:K19" xr:uid="{59C86102-87CA-4CB3-A498-0663FB7DC5F3}">
      <formula1>"1.0,0"</formula1>
    </dataValidation>
    <dataValidation type="list" allowBlank="1" showInputMessage="1" showErrorMessage="1" sqref="J22:K22" xr:uid="{CE06CCC7-EBB3-4FA0-BFB5-1E495A3B9B8E}">
      <formula1>"1.5,1.0,0"</formula1>
    </dataValidation>
    <dataValidation type="list" allowBlank="1" showInputMessage="1" showErrorMessage="1" sqref="J13:K13" xr:uid="{4572E0E5-43A3-4B6D-BBF4-A66858C2D837}">
      <formula1>"0.4,0.2,0.1,0"</formula1>
    </dataValidation>
    <dataValidation type="list" allowBlank="1" showInputMessage="1" showErrorMessage="1" sqref="J14:K15" xr:uid="{F445BE06-1420-4C1C-BBE4-401E83578D35}">
      <formula1>"0.4,0.2,0"</formula1>
    </dataValidation>
    <dataValidation type="list" allowBlank="1" showInputMessage="1" showErrorMessage="1" sqref="J16:K16" xr:uid="{9B372B1C-7592-43E1-A00D-1C7CDC0E5ADC}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F063-CF85-4BD0-BC37-04F3D60BD4F3}">
  <sheetPr>
    <tabColor theme="4" tint="0.59999389629810485"/>
  </sheetPr>
  <dimension ref="A1:N73"/>
  <sheetViews>
    <sheetView topLeftCell="A16" workbookViewId="0">
      <selection activeCell="H25" sqref="H25"/>
    </sheetView>
  </sheetViews>
  <sheetFormatPr defaultRowHeight="13"/>
  <cols>
    <col min="1" max="1" width="5.542968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143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1</v>
      </c>
      <c r="I8" s="154">
        <f>SUM(H8:H12)</f>
        <v>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136</v>
      </c>
      <c r="C9" s="214"/>
      <c r="D9" s="214"/>
      <c r="E9" s="214"/>
      <c r="F9" s="214"/>
      <c r="G9" s="214"/>
      <c r="H9" s="70">
        <v>0.5</v>
      </c>
      <c r="I9" s="155"/>
      <c r="J9" s="215"/>
      <c r="K9" s="216"/>
      <c r="L9" s="36"/>
      <c r="M9" s="212"/>
    </row>
    <row r="10" spans="1:13" s="1" customFormat="1" ht="30" customHeight="1">
      <c r="A10" s="202"/>
      <c r="B10" s="161" t="s">
        <v>137</v>
      </c>
      <c r="C10" s="168"/>
      <c r="D10" s="168"/>
      <c r="E10" s="168"/>
      <c r="F10" s="168"/>
      <c r="G10" s="168"/>
      <c r="H10" s="71">
        <v>3</v>
      </c>
      <c r="I10" s="155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155"/>
      <c r="J11" s="166"/>
      <c r="K11" s="167"/>
      <c r="L11" s="73"/>
      <c r="M11" s="212"/>
    </row>
    <row r="12" spans="1:13" s="2" customFormat="1" ht="30" customHeight="1" thickBot="1">
      <c r="A12" s="202"/>
      <c r="B12" s="161" t="s">
        <v>14</v>
      </c>
      <c r="C12" s="168"/>
      <c r="D12" s="168"/>
      <c r="E12" s="168"/>
      <c r="F12" s="168"/>
      <c r="G12" s="334"/>
      <c r="H12" s="92">
        <v>0.2</v>
      </c>
      <c r="I12" s="155"/>
      <c r="J12" s="335"/>
      <c r="K12" s="336"/>
      <c r="L12" s="73"/>
      <c r="M12" s="212"/>
    </row>
    <row r="13" spans="1:13" s="1" customFormat="1" ht="30" customHeight="1">
      <c r="A13" s="202"/>
      <c r="B13" s="329" t="s">
        <v>134</v>
      </c>
      <c r="C13" s="330"/>
      <c r="D13" s="330"/>
      <c r="E13" s="330"/>
      <c r="F13" s="330"/>
      <c r="G13" s="331"/>
      <c r="H13" s="88">
        <v>0.4</v>
      </c>
      <c r="I13" s="252">
        <v>1</v>
      </c>
      <c r="J13" s="332"/>
      <c r="K13" s="333"/>
      <c r="L13" s="83"/>
      <c r="M13" s="154">
        <f>IF(J13+J14+J15+J16&gt;=1,1,J13+J14+J15+J16)</f>
        <v>0</v>
      </c>
    </row>
    <row r="14" spans="1:13" s="1" customFormat="1" ht="30" customHeight="1">
      <c r="A14" s="202"/>
      <c r="B14" s="198" t="s">
        <v>135</v>
      </c>
      <c r="C14" s="199"/>
      <c r="D14" s="199"/>
      <c r="E14" s="199"/>
      <c r="F14" s="199"/>
      <c r="G14" s="200"/>
      <c r="H14" s="89">
        <v>0.4</v>
      </c>
      <c r="I14" s="150"/>
      <c r="J14" s="341"/>
      <c r="K14" s="342"/>
      <c r="L14" s="72"/>
      <c r="M14" s="155"/>
    </row>
    <row r="15" spans="1:13" s="1" customFormat="1" ht="30" customHeight="1" thickBot="1">
      <c r="A15" s="202"/>
      <c r="B15" s="161" t="s">
        <v>111</v>
      </c>
      <c r="C15" s="162"/>
      <c r="D15" s="162"/>
      <c r="E15" s="162"/>
      <c r="F15" s="162"/>
      <c r="G15" s="163"/>
      <c r="H15" s="77">
        <v>0.4</v>
      </c>
      <c r="I15" s="150"/>
      <c r="J15" s="164"/>
      <c r="K15" s="165"/>
      <c r="L15" s="84"/>
      <c r="M15" s="155"/>
    </row>
    <row r="16" spans="1:13" s="1" customFormat="1" ht="30" customHeight="1" thickBot="1">
      <c r="A16" s="203"/>
      <c r="B16" s="156" t="s">
        <v>127</v>
      </c>
      <c r="C16" s="157"/>
      <c r="D16" s="157"/>
      <c r="E16" s="157"/>
      <c r="F16" s="157"/>
      <c r="G16" s="158"/>
      <c r="H16" s="79">
        <v>0.2</v>
      </c>
      <c r="I16" s="305"/>
      <c r="J16" s="159"/>
      <c r="K16" s="160"/>
      <c r="L16" s="84"/>
      <c r="M16" s="251"/>
    </row>
    <row r="17" spans="1:14" s="1" customFormat="1" ht="30" customHeight="1">
      <c r="A17" s="337" t="s">
        <v>108</v>
      </c>
      <c r="B17" s="233" t="s">
        <v>15</v>
      </c>
      <c r="C17" s="234"/>
      <c r="D17" s="234"/>
      <c r="E17" s="234"/>
      <c r="F17" s="234"/>
      <c r="G17" s="338"/>
      <c r="H17" s="80">
        <v>0.5</v>
      </c>
      <c r="I17" s="208">
        <f>H17+H19+H20</f>
        <v>2.5</v>
      </c>
      <c r="J17" s="308"/>
      <c r="K17" s="309"/>
      <c r="L17" s="145">
        <f>IF(J17+J18&gt;=0.5,0.5,J17+J18)</f>
        <v>0</v>
      </c>
      <c r="M17" s="340">
        <f>L17+L19+L20</f>
        <v>0</v>
      </c>
    </row>
    <row r="18" spans="1:14" s="1" customFormat="1" ht="30" customHeight="1">
      <c r="A18" s="337"/>
      <c r="B18" s="134" t="s">
        <v>93</v>
      </c>
      <c r="C18" s="135"/>
      <c r="D18" s="135"/>
      <c r="E18" s="135"/>
      <c r="F18" s="135"/>
      <c r="G18" s="136"/>
      <c r="H18" s="81">
        <v>0.3</v>
      </c>
      <c r="I18" s="208"/>
      <c r="J18" s="308"/>
      <c r="K18" s="309"/>
      <c r="L18" s="146"/>
      <c r="M18" s="340"/>
    </row>
    <row r="19" spans="1:14" s="1" customFormat="1" ht="30" customHeight="1">
      <c r="A19" s="337"/>
      <c r="B19" s="298" t="s">
        <v>104</v>
      </c>
      <c r="C19" s="299"/>
      <c r="D19" s="299"/>
      <c r="E19" s="299"/>
      <c r="F19" s="299"/>
      <c r="G19" s="300"/>
      <c r="H19" s="70">
        <v>1</v>
      </c>
      <c r="I19" s="208"/>
      <c r="J19" s="308"/>
      <c r="K19" s="309"/>
      <c r="L19" s="48">
        <f>J19</f>
        <v>0</v>
      </c>
      <c r="M19" s="340"/>
    </row>
    <row r="20" spans="1:14" s="1" customFormat="1" ht="30" customHeight="1" thickBot="1">
      <c r="A20" s="247"/>
      <c r="B20" s="125" t="s">
        <v>130</v>
      </c>
      <c r="C20" s="126"/>
      <c r="D20" s="126"/>
      <c r="E20" s="126"/>
      <c r="F20" s="126"/>
      <c r="G20" s="126"/>
      <c r="H20" s="82">
        <v>1</v>
      </c>
      <c r="I20" s="208"/>
      <c r="J20" s="127"/>
      <c r="K20" s="128"/>
      <c r="L20" s="46">
        <f>J20</f>
        <v>0</v>
      </c>
      <c r="M20" s="340"/>
    </row>
    <row r="21" spans="1:14" s="1" customFormat="1" ht="41.5" customHeight="1">
      <c r="A21" s="217" t="s">
        <v>4</v>
      </c>
      <c r="B21" s="233" t="s">
        <v>141</v>
      </c>
      <c r="C21" s="234"/>
      <c r="D21" s="234"/>
      <c r="E21" s="234"/>
      <c r="F21" s="234"/>
      <c r="G21" s="234"/>
      <c r="H21" s="80">
        <v>1</v>
      </c>
      <c r="I21" s="120">
        <f>H21+H22+H23</f>
        <v>2.5</v>
      </c>
      <c r="J21" s="231"/>
      <c r="K21" s="232"/>
      <c r="L21" s="39"/>
      <c r="M21" s="120">
        <f>SUM(J21,J22,J23)</f>
        <v>0</v>
      </c>
    </row>
    <row r="22" spans="1:14" s="1" customFormat="1" ht="30" customHeight="1">
      <c r="A22" s="218"/>
      <c r="B22" s="349" t="s">
        <v>37</v>
      </c>
      <c r="C22" s="351" t="s">
        <v>118</v>
      </c>
      <c r="D22" s="352"/>
      <c r="E22" s="352"/>
      <c r="F22" s="352"/>
      <c r="G22" s="353"/>
      <c r="H22" s="78">
        <v>1</v>
      </c>
      <c r="I22" s="121"/>
      <c r="J22" s="354"/>
      <c r="K22" s="355"/>
      <c r="L22" s="41"/>
      <c r="M22" s="121"/>
      <c r="N22" s="4"/>
    </row>
    <row r="23" spans="1:14" s="1" customFormat="1" ht="30" customHeight="1" thickBot="1">
      <c r="A23" s="219"/>
      <c r="B23" s="350"/>
      <c r="C23" s="358" t="s">
        <v>117</v>
      </c>
      <c r="D23" s="359"/>
      <c r="E23" s="359"/>
      <c r="F23" s="359"/>
      <c r="G23" s="360"/>
      <c r="H23" s="91">
        <v>0.5</v>
      </c>
      <c r="I23" s="122"/>
      <c r="J23" s="356"/>
      <c r="K23" s="357"/>
      <c r="L23" s="41"/>
      <c r="M23" s="122"/>
      <c r="N23" s="4"/>
    </row>
    <row r="24" spans="1:14" s="1" customFormat="1" ht="30" customHeight="1" thickBot="1">
      <c r="A24" s="15" t="s">
        <v>19</v>
      </c>
      <c r="B24" s="8"/>
      <c r="C24" s="8"/>
      <c r="D24" s="8"/>
      <c r="E24" s="8"/>
      <c r="F24" s="8"/>
      <c r="G24" s="8"/>
      <c r="H24" s="100">
        <f>+SUM(H8:H12,I13,H17,H19,H20,H21,H22,H23)</f>
        <v>11</v>
      </c>
      <c r="I24" s="343"/>
      <c r="J24" s="344">
        <f>SUM(M8,M13,M17,M21)</f>
        <v>0</v>
      </c>
      <c r="K24" s="345"/>
      <c r="L24" s="345"/>
      <c r="M24" s="346"/>
      <c r="N24" s="4"/>
    </row>
    <row r="25" spans="1:14" s="2" customFormat="1" ht="9.5"/>
    <row r="26" spans="1:14" s="2" customFormat="1" ht="9.5"/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1"/>
    </row>
    <row r="34" spans="5:5" s="2" customFormat="1" ht="9.5">
      <c r="E34" s="3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1"/>
    </row>
    <row r="39" spans="5:5" s="2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</sheetData>
  <mergeCells count="56">
    <mergeCell ref="J17:K17"/>
    <mergeCell ref="L17:L18"/>
    <mergeCell ref="M17:M20"/>
    <mergeCell ref="J18:K18"/>
    <mergeCell ref="B19:G19"/>
    <mergeCell ref="J19:K19"/>
    <mergeCell ref="M13:M16"/>
    <mergeCell ref="H24:I24"/>
    <mergeCell ref="J24:M24"/>
    <mergeCell ref="J20:K20"/>
    <mergeCell ref="B21:G21"/>
    <mergeCell ref="J21:K21"/>
    <mergeCell ref="J22:K22"/>
    <mergeCell ref="B20:G20"/>
    <mergeCell ref="I17:I20"/>
    <mergeCell ref="B17:G17"/>
    <mergeCell ref="B18:G18"/>
    <mergeCell ref="I21:I23"/>
    <mergeCell ref="J23:K23"/>
    <mergeCell ref="M21:M23"/>
    <mergeCell ref="C23:G23"/>
    <mergeCell ref="J14:K14"/>
    <mergeCell ref="J15:K15"/>
    <mergeCell ref="B13:G13"/>
    <mergeCell ref="J13:K13"/>
    <mergeCell ref="I13:I16"/>
    <mergeCell ref="B16:G16"/>
    <mergeCell ref="J16:K16"/>
    <mergeCell ref="A2:M2"/>
    <mergeCell ref="A4:B4"/>
    <mergeCell ref="H4:M4"/>
    <mergeCell ref="A5:B5"/>
    <mergeCell ref="C5:M5"/>
    <mergeCell ref="J6:M6"/>
    <mergeCell ref="J7:K7"/>
    <mergeCell ref="B8:G8"/>
    <mergeCell ref="I8:I12"/>
    <mergeCell ref="J8:K8"/>
    <mergeCell ref="M8:M12"/>
    <mergeCell ref="B9:G9"/>
    <mergeCell ref="J9:K9"/>
    <mergeCell ref="B10:G10"/>
    <mergeCell ref="J10:K10"/>
    <mergeCell ref="B11:G11"/>
    <mergeCell ref="J11:K11"/>
    <mergeCell ref="B12:G12"/>
    <mergeCell ref="J12:K12"/>
    <mergeCell ref="A8:A16"/>
    <mergeCell ref="A21:A23"/>
    <mergeCell ref="B22:B23"/>
    <mergeCell ref="A6:G7"/>
    <mergeCell ref="H6:I7"/>
    <mergeCell ref="A17:A20"/>
    <mergeCell ref="B14:G14"/>
    <mergeCell ref="C22:G22"/>
    <mergeCell ref="B15:G15"/>
  </mergeCells>
  <phoneticPr fontId="2"/>
  <conditionalFormatting sqref="J17:K18">
    <cfRule type="expression" dxfId="1" priority="1">
      <formula>#REF!&gt;0</formula>
    </cfRule>
  </conditionalFormatting>
  <dataValidations count="15">
    <dataValidation type="list" allowBlank="1" showInputMessage="1" showErrorMessage="1" sqref="J20:K20" xr:uid="{B74684AB-1CD2-4C97-8EC2-A6420044F370}">
      <formula1>"1.0,0.5,0"</formula1>
    </dataValidation>
    <dataValidation type="list" allowBlank="1" showInputMessage="1" showErrorMessage="1" sqref="J19:K19 J8:K8" xr:uid="{EF8D5881-85D8-4B76-BE20-FBB0B7E4C0AB}">
      <formula1>"1.0,0"</formula1>
    </dataValidation>
    <dataValidation type="list" allowBlank="1" showInputMessage="1" showErrorMessage="1" sqref="J9:K9 J17:K17" xr:uid="{AEBF286A-80E5-49FB-AEEC-DCCCC114E04A}">
      <formula1>"0.5,0.3,0"</formula1>
    </dataValidation>
    <dataValidation type="list" allowBlank="1" showInputMessage="1" showErrorMessage="1" sqref="J23:K23" xr:uid="{AE92AC6D-AC1D-44C9-BD1F-8671772D232C}">
      <formula1>"0.5,0"</formula1>
    </dataValidation>
    <dataValidation type="list" allowBlank="1" showInputMessage="1" showErrorMessage="1" sqref="J12:L12" xr:uid="{072FBA41-332E-4B90-BB0F-48A29692A0E8}">
      <formula1>"0.2,0.15,0.1,0"</formula1>
    </dataValidation>
    <dataValidation type="list" allowBlank="1" showInputMessage="1" showErrorMessage="1" sqref="J11:L11" xr:uid="{DB576CE1-FF3A-4417-A234-5523DAAE73C6}">
      <formula1>"0.3,0.25,0.2,0.15,0.1,0"</formula1>
    </dataValidation>
    <dataValidation type="list" allowBlank="1" showInputMessage="1" showErrorMessage="1" sqref="L21" xr:uid="{7B40DC97-00C0-4A83-B11B-E48BB02450C1}">
      <formula1>"1.0,0.8,0"</formula1>
    </dataValidation>
    <dataValidation type="list" allowBlank="1" showInputMessage="1" showErrorMessage="1" sqref="L15:L16" xr:uid="{11896E0C-9F7D-4561-A093-61AACDD77266}">
      <formula1>"0.2,0.1,０"</formula1>
    </dataValidation>
    <dataValidation type="list" allowBlank="1" showInputMessage="1" showErrorMessage="1" sqref="J18:K18 L14" xr:uid="{C2A216F3-F869-4025-AE2D-BC18DC004DDB}">
      <formula1>"0.3,0.2,0"</formula1>
    </dataValidation>
    <dataValidation type="list" allowBlank="1" showInputMessage="1" showErrorMessage="1" sqref="L13" xr:uid="{9E22EF5F-ABB0-4EF9-B5B6-E72FF6DCC602}">
      <formula1>"0.3,0.2,0.1,0"</formula1>
    </dataValidation>
    <dataValidation type="list" allowBlank="1" showInputMessage="1" showErrorMessage="1" sqref="J21:K21" xr:uid="{6376BA47-73BD-4707-93E0-4E1BFB1AB34A}">
      <formula1>"1.0,0.8,0.5,0"</formula1>
    </dataValidation>
    <dataValidation type="list" allowBlank="1" showInputMessage="1" showErrorMessage="1" sqref="J22:K22" xr:uid="{F32C10B2-9F4B-412E-94FE-A1EAE70B6280}">
      <formula1>"1.0,0.8,0.6,0.4,0.2,0"</formula1>
    </dataValidation>
    <dataValidation type="list" allowBlank="1" showInputMessage="1" showErrorMessage="1" sqref="J16:K16" xr:uid="{7F9E4A2D-8BF0-4A28-99FC-445DFB1ABCA3}">
      <formula1>"0.2,０"</formula1>
    </dataValidation>
    <dataValidation type="list" allowBlank="1" showInputMessage="1" showErrorMessage="1" sqref="J14:K15" xr:uid="{CC6BF35E-173D-41CA-918A-F7C9B4E0F2D7}">
      <formula1>"0.4,0.2,0"</formula1>
    </dataValidation>
    <dataValidation type="list" allowBlank="1" showInputMessage="1" showErrorMessage="1" sqref="J13:K13" xr:uid="{9A97281C-D102-4406-8E4B-B2C7B5034351}">
      <formula1>"0.4,0.2,0.1,0"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6804-19B2-466A-A364-4ED27F64EA63}">
  <sheetPr>
    <tabColor theme="4" tint="0.59999389629810485"/>
  </sheetPr>
  <dimension ref="A1:N73"/>
  <sheetViews>
    <sheetView tabSelected="1" topLeftCell="A16" workbookViewId="0">
      <selection activeCell="H25" sqref="H25"/>
    </sheetView>
  </sheetViews>
  <sheetFormatPr defaultRowHeight="13"/>
  <cols>
    <col min="1" max="1" width="5.54296875" style="65" customWidth="1"/>
    <col min="2" max="2" width="11.54296875" style="65" customWidth="1"/>
    <col min="3" max="4" width="5.26953125" style="65" customWidth="1"/>
    <col min="5" max="5" width="30.453125" style="65" customWidth="1"/>
    <col min="6" max="6" width="10.90625" style="65" customWidth="1"/>
    <col min="7" max="7" width="10.54296875" style="65" customWidth="1"/>
    <col min="8" max="8" width="4.26953125" style="65" customWidth="1"/>
    <col min="9" max="9" width="6" style="65" customWidth="1"/>
    <col min="10" max="11" width="6.6328125" style="65" customWidth="1"/>
    <col min="12" max="12" width="6.6328125" style="65" hidden="1" customWidth="1"/>
    <col min="13" max="13" width="6.90625" style="65" customWidth="1"/>
    <col min="14" max="16384" width="8.7265625" style="65"/>
  </cols>
  <sheetData>
    <row r="1" spans="1:13" ht="4.5" customHeight="1"/>
    <row r="2" spans="1:13" ht="39" customHeight="1">
      <c r="A2" s="180" t="s">
        <v>145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3" customHeight="1"/>
    <row r="4" spans="1:13" ht="27.75" customHeight="1" thickBot="1">
      <c r="A4" s="182" t="s">
        <v>0</v>
      </c>
      <c r="B4" s="182"/>
      <c r="C4" s="66" t="s">
        <v>13</v>
      </c>
      <c r="D4" s="67"/>
      <c r="E4" s="67"/>
      <c r="F4" s="7" t="s">
        <v>12</v>
      </c>
      <c r="H4" s="183"/>
      <c r="I4" s="184"/>
      <c r="J4" s="184"/>
      <c r="K4" s="184"/>
      <c r="L4" s="184"/>
      <c r="M4" s="184"/>
    </row>
    <row r="5" spans="1:13" ht="46.5" customHeight="1" thickBot="1">
      <c r="A5" s="185" t="s">
        <v>61</v>
      </c>
      <c r="B5" s="186"/>
      <c r="C5" s="187" t="s">
        <v>34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13" s="1" customFormat="1" ht="19.5" customHeight="1">
      <c r="A6" s="116" t="s">
        <v>1</v>
      </c>
      <c r="B6" s="190"/>
      <c r="C6" s="190"/>
      <c r="D6" s="190"/>
      <c r="E6" s="190"/>
      <c r="F6" s="190"/>
      <c r="G6" s="190"/>
      <c r="H6" s="116" t="s">
        <v>2</v>
      </c>
      <c r="I6" s="190"/>
      <c r="J6" s="193"/>
      <c r="K6" s="194"/>
      <c r="L6" s="194"/>
      <c r="M6" s="195"/>
    </row>
    <row r="7" spans="1:13" s="1" customFormat="1" ht="27.75" customHeight="1" thickBot="1">
      <c r="A7" s="191"/>
      <c r="B7" s="192"/>
      <c r="C7" s="192"/>
      <c r="D7" s="192"/>
      <c r="E7" s="192"/>
      <c r="F7" s="192"/>
      <c r="G7" s="192"/>
      <c r="H7" s="191"/>
      <c r="I7" s="192"/>
      <c r="J7" s="196" t="s">
        <v>17</v>
      </c>
      <c r="K7" s="197"/>
      <c r="L7" s="68"/>
      <c r="M7" s="6" t="s">
        <v>7</v>
      </c>
    </row>
    <row r="8" spans="1:13" s="1" customFormat="1" ht="30" customHeight="1">
      <c r="A8" s="201" t="s">
        <v>3</v>
      </c>
      <c r="B8" s="204" t="s">
        <v>15</v>
      </c>
      <c r="C8" s="205"/>
      <c r="D8" s="205"/>
      <c r="E8" s="205"/>
      <c r="F8" s="205"/>
      <c r="G8" s="206"/>
      <c r="H8" s="69">
        <v>1</v>
      </c>
      <c r="I8" s="154">
        <f>SUM(H8:H12)</f>
        <v>5</v>
      </c>
      <c r="J8" s="209"/>
      <c r="K8" s="210"/>
      <c r="L8" s="35"/>
      <c r="M8" s="211">
        <f>SUM(J8:K12)</f>
        <v>0</v>
      </c>
    </row>
    <row r="9" spans="1:13" s="1" customFormat="1" ht="30" customHeight="1">
      <c r="A9" s="202"/>
      <c r="B9" s="213" t="s">
        <v>144</v>
      </c>
      <c r="C9" s="214"/>
      <c r="D9" s="214"/>
      <c r="E9" s="214"/>
      <c r="F9" s="214"/>
      <c r="G9" s="214"/>
      <c r="H9" s="70">
        <v>0.5</v>
      </c>
      <c r="I9" s="155"/>
      <c r="J9" s="215"/>
      <c r="K9" s="216"/>
      <c r="L9" s="36"/>
      <c r="M9" s="212"/>
    </row>
    <row r="10" spans="1:13" s="1" customFormat="1" ht="30" customHeight="1">
      <c r="A10" s="202"/>
      <c r="B10" s="161" t="s">
        <v>138</v>
      </c>
      <c r="C10" s="168"/>
      <c r="D10" s="168"/>
      <c r="E10" s="168"/>
      <c r="F10" s="168"/>
      <c r="G10" s="168"/>
      <c r="H10" s="71">
        <v>3</v>
      </c>
      <c r="I10" s="155"/>
      <c r="J10" s="164"/>
      <c r="K10" s="165"/>
      <c r="L10" s="72"/>
      <c r="M10" s="212"/>
    </row>
    <row r="11" spans="1:13" s="1" customFormat="1" ht="30" customHeight="1">
      <c r="A11" s="202"/>
      <c r="B11" s="161" t="s">
        <v>5</v>
      </c>
      <c r="C11" s="168"/>
      <c r="D11" s="168"/>
      <c r="E11" s="168"/>
      <c r="F11" s="168"/>
      <c r="G11" s="168"/>
      <c r="H11" s="71">
        <v>0.3</v>
      </c>
      <c r="I11" s="155"/>
      <c r="J11" s="166"/>
      <c r="K11" s="167"/>
      <c r="L11" s="73"/>
      <c r="M11" s="212"/>
    </row>
    <row r="12" spans="1:13" s="2" customFormat="1" ht="30" customHeight="1" thickBot="1">
      <c r="A12" s="202"/>
      <c r="B12" s="161" t="s">
        <v>14</v>
      </c>
      <c r="C12" s="168"/>
      <c r="D12" s="168"/>
      <c r="E12" s="168"/>
      <c r="F12" s="168"/>
      <c r="G12" s="334"/>
      <c r="H12" s="92">
        <v>0.2</v>
      </c>
      <c r="I12" s="155"/>
      <c r="J12" s="335"/>
      <c r="K12" s="336"/>
      <c r="L12" s="73"/>
      <c r="M12" s="212"/>
    </row>
    <row r="13" spans="1:13" s="1" customFormat="1" ht="30" customHeight="1">
      <c r="A13" s="202"/>
      <c r="B13" s="329" t="s">
        <v>134</v>
      </c>
      <c r="C13" s="330"/>
      <c r="D13" s="330"/>
      <c r="E13" s="330"/>
      <c r="F13" s="330"/>
      <c r="G13" s="331"/>
      <c r="H13" s="88">
        <v>0.4</v>
      </c>
      <c r="I13" s="252">
        <v>1</v>
      </c>
      <c r="J13" s="332"/>
      <c r="K13" s="333"/>
      <c r="L13" s="83"/>
      <c r="M13" s="154">
        <f>IF(J13+J14+J15+J16&gt;=1,1,J13+J14+J15+J16)</f>
        <v>0</v>
      </c>
    </row>
    <row r="14" spans="1:13" s="1" customFormat="1" ht="30" customHeight="1">
      <c r="A14" s="202"/>
      <c r="B14" s="198" t="s">
        <v>135</v>
      </c>
      <c r="C14" s="199"/>
      <c r="D14" s="199"/>
      <c r="E14" s="199"/>
      <c r="F14" s="199"/>
      <c r="G14" s="200"/>
      <c r="H14" s="89">
        <v>0.4</v>
      </c>
      <c r="I14" s="150"/>
      <c r="J14" s="341"/>
      <c r="K14" s="342"/>
      <c r="L14" s="72"/>
      <c r="M14" s="155"/>
    </row>
    <row r="15" spans="1:13" s="1" customFormat="1" ht="30" customHeight="1" thickBot="1">
      <c r="A15" s="202"/>
      <c r="B15" s="161" t="s">
        <v>111</v>
      </c>
      <c r="C15" s="162"/>
      <c r="D15" s="162"/>
      <c r="E15" s="162"/>
      <c r="F15" s="162"/>
      <c r="G15" s="163"/>
      <c r="H15" s="77">
        <v>0.4</v>
      </c>
      <c r="I15" s="150"/>
      <c r="J15" s="164"/>
      <c r="K15" s="165"/>
      <c r="L15" s="84"/>
      <c r="M15" s="155"/>
    </row>
    <row r="16" spans="1:13" s="1" customFormat="1" ht="30" customHeight="1" thickBot="1">
      <c r="A16" s="203"/>
      <c r="B16" s="156" t="s">
        <v>127</v>
      </c>
      <c r="C16" s="157"/>
      <c r="D16" s="157"/>
      <c r="E16" s="157"/>
      <c r="F16" s="157"/>
      <c r="G16" s="158"/>
      <c r="H16" s="79">
        <v>0.2</v>
      </c>
      <c r="I16" s="305"/>
      <c r="J16" s="159"/>
      <c r="K16" s="160"/>
      <c r="L16" s="84"/>
      <c r="M16" s="251"/>
    </row>
    <row r="17" spans="1:14" s="1" customFormat="1" ht="30" customHeight="1">
      <c r="A17" s="337" t="s">
        <v>6</v>
      </c>
      <c r="B17" s="233" t="s">
        <v>15</v>
      </c>
      <c r="C17" s="234"/>
      <c r="D17" s="234"/>
      <c r="E17" s="234"/>
      <c r="F17" s="234"/>
      <c r="G17" s="338"/>
      <c r="H17" s="80">
        <v>0.5</v>
      </c>
      <c r="I17" s="208">
        <f>H17+H19+H20</f>
        <v>2.5</v>
      </c>
      <c r="J17" s="308"/>
      <c r="K17" s="309"/>
      <c r="L17" s="145">
        <f>IF(J17+J18&gt;=0.5,0.5,J17+J18)</f>
        <v>0</v>
      </c>
      <c r="M17" s="340">
        <f>L17+L19+L20</f>
        <v>0</v>
      </c>
    </row>
    <row r="18" spans="1:14" s="1" customFormat="1" ht="30" customHeight="1">
      <c r="A18" s="337"/>
      <c r="B18" s="134" t="s">
        <v>93</v>
      </c>
      <c r="C18" s="135"/>
      <c r="D18" s="135"/>
      <c r="E18" s="135"/>
      <c r="F18" s="135"/>
      <c r="G18" s="136"/>
      <c r="H18" s="81">
        <v>0.3</v>
      </c>
      <c r="I18" s="208"/>
      <c r="J18" s="308"/>
      <c r="K18" s="309"/>
      <c r="L18" s="146"/>
      <c r="M18" s="340"/>
    </row>
    <row r="19" spans="1:14" s="1" customFormat="1" ht="30" customHeight="1">
      <c r="A19" s="337"/>
      <c r="B19" s="298" t="s">
        <v>104</v>
      </c>
      <c r="C19" s="299"/>
      <c r="D19" s="299"/>
      <c r="E19" s="299"/>
      <c r="F19" s="299"/>
      <c r="G19" s="300"/>
      <c r="H19" s="70">
        <v>1</v>
      </c>
      <c r="I19" s="208"/>
      <c r="J19" s="308"/>
      <c r="K19" s="309"/>
      <c r="L19" s="48">
        <f>J19</f>
        <v>0</v>
      </c>
      <c r="M19" s="340"/>
    </row>
    <row r="20" spans="1:14" s="1" customFormat="1" ht="30" customHeight="1" thickBot="1">
      <c r="A20" s="247"/>
      <c r="B20" s="125" t="s">
        <v>130</v>
      </c>
      <c r="C20" s="126"/>
      <c r="D20" s="126"/>
      <c r="E20" s="126"/>
      <c r="F20" s="126"/>
      <c r="G20" s="126"/>
      <c r="H20" s="82">
        <v>1</v>
      </c>
      <c r="I20" s="208"/>
      <c r="J20" s="127"/>
      <c r="K20" s="128"/>
      <c r="L20" s="46">
        <f>J20</f>
        <v>0</v>
      </c>
      <c r="M20" s="340"/>
    </row>
    <row r="21" spans="1:14" s="1" customFormat="1" ht="41.5" customHeight="1">
      <c r="A21" s="217" t="s">
        <v>4</v>
      </c>
      <c r="B21" s="233" t="s">
        <v>141</v>
      </c>
      <c r="C21" s="234"/>
      <c r="D21" s="234"/>
      <c r="E21" s="234"/>
      <c r="F21" s="234"/>
      <c r="G21" s="234"/>
      <c r="H21" s="80">
        <v>1</v>
      </c>
      <c r="I21" s="120">
        <f>H21+H22+H23</f>
        <v>2.5</v>
      </c>
      <c r="J21" s="231"/>
      <c r="K21" s="232"/>
      <c r="L21" s="39"/>
      <c r="M21" s="120">
        <f>SUM(J21,J22,J23)</f>
        <v>0</v>
      </c>
    </row>
    <row r="22" spans="1:14" s="1" customFormat="1" ht="30" customHeight="1">
      <c r="A22" s="218"/>
      <c r="B22" s="349" t="s">
        <v>37</v>
      </c>
      <c r="C22" s="351" t="s">
        <v>118</v>
      </c>
      <c r="D22" s="352"/>
      <c r="E22" s="352"/>
      <c r="F22" s="352"/>
      <c r="G22" s="353"/>
      <c r="H22" s="78">
        <v>1</v>
      </c>
      <c r="I22" s="121"/>
      <c r="J22" s="354"/>
      <c r="K22" s="355"/>
      <c r="L22" s="41"/>
      <c r="M22" s="121"/>
      <c r="N22" s="4"/>
    </row>
    <row r="23" spans="1:14" s="1" customFormat="1" ht="30" customHeight="1" thickBot="1">
      <c r="A23" s="219"/>
      <c r="B23" s="350"/>
      <c r="C23" s="358" t="s">
        <v>117</v>
      </c>
      <c r="D23" s="359"/>
      <c r="E23" s="359"/>
      <c r="F23" s="359"/>
      <c r="G23" s="360"/>
      <c r="H23" s="91">
        <v>0.5</v>
      </c>
      <c r="I23" s="122"/>
      <c r="J23" s="356"/>
      <c r="K23" s="357"/>
      <c r="L23" s="41"/>
      <c r="M23" s="122"/>
      <c r="N23" s="4"/>
    </row>
    <row r="24" spans="1:14" s="1" customFormat="1" ht="30" customHeight="1" thickBot="1">
      <c r="A24" s="15" t="s">
        <v>19</v>
      </c>
      <c r="B24" s="8"/>
      <c r="C24" s="8"/>
      <c r="D24" s="8"/>
      <c r="E24" s="8"/>
      <c r="F24" s="8"/>
      <c r="G24" s="8"/>
      <c r="H24" s="100">
        <f>+SUM(H8:H12,I13,H17,H19,H20,H21,H22,H23)</f>
        <v>11</v>
      </c>
      <c r="I24" s="343"/>
      <c r="J24" s="344">
        <f>SUM(M8,M13,M17,M21)</f>
        <v>0</v>
      </c>
      <c r="K24" s="345"/>
      <c r="L24" s="345"/>
      <c r="M24" s="346"/>
      <c r="N24" s="4"/>
    </row>
    <row r="25" spans="1:14" s="2" customFormat="1" ht="9.5"/>
    <row r="26" spans="1:14" s="2" customFormat="1" ht="9.5"/>
    <row r="27" spans="1:14" s="2" customFormat="1" ht="9.5">
      <c r="E27" s="3"/>
    </row>
    <row r="28" spans="1:14" s="2" customFormat="1" ht="9.5">
      <c r="E28" s="3"/>
    </row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1"/>
    </row>
    <row r="32" spans="1:14" s="2" customFormat="1" ht="9.5">
      <c r="E32" s="1"/>
    </row>
    <row r="33" spans="5:5" s="2" customFormat="1" ht="9.5">
      <c r="E33" s="1"/>
    </row>
    <row r="34" spans="5:5" s="2" customFormat="1" ht="9.5">
      <c r="E34" s="3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3"/>
    </row>
    <row r="38" spans="5:5" s="2" customFormat="1" ht="9.5">
      <c r="E38" s="1"/>
    </row>
    <row r="39" spans="5:5" s="2" customFormat="1" ht="9.5">
      <c r="E39" s="3"/>
    </row>
    <row r="40" spans="5:5" s="1" customFormat="1" ht="9.5">
      <c r="E40" s="3"/>
    </row>
    <row r="41" spans="5:5" s="1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</sheetData>
  <mergeCells count="56">
    <mergeCell ref="A6:G7"/>
    <mergeCell ref="H6:I7"/>
    <mergeCell ref="J6:M6"/>
    <mergeCell ref="J7:K7"/>
    <mergeCell ref="A2:M2"/>
    <mergeCell ref="A4:B4"/>
    <mergeCell ref="H4:M4"/>
    <mergeCell ref="A5:B5"/>
    <mergeCell ref="C5:M5"/>
    <mergeCell ref="A8:A16"/>
    <mergeCell ref="B8:G8"/>
    <mergeCell ref="I8:I12"/>
    <mergeCell ref="J8:K8"/>
    <mergeCell ref="M8:M12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I13:I16"/>
    <mergeCell ref="J13:K13"/>
    <mergeCell ref="M13:M16"/>
    <mergeCell ref="B14:G14"/>
    <mergeCell ref="J14:K14"/>
    <mergeCell ref="B15:G15"/>
    <mergeCell ref="J15:K15"/>
    <mergeCell ref="B16:G16"/>
    <mergeCell ref="J16:K16"/>
    <mergeCell ref="L17:L18"/>
    <mergeCell ref="M17:M20"/>
    <mergeCell ref="B18:G18"/>
    <mergeCell ref="J18:K18"/>
    <mergeCell ref="B19:G19"/>
    <mergeCell ref="J19:K19"/>
    <mergeCell ref="B20:G20"/>
    <mergeCell ref="J20:K20"/>
    <mergeCell ref="A21:A23"/>
    <mergeCell ref="B21:G21"/>
    <mergeCell ref="I21:I23"/>
    <mergeCell ref="J21:K21"/>
    <mergeCell ref="A17:A20"/>
    <mergeCell ref="B17:G17"/>
    <mergeCell ref="I17:I20"/>
    <mergeCell ref="J17:K17"/>
    <mergeCell ref="C22:G22"/>
    <mergeCell ref="H24:I24"/>
    <mergeCell ref="J24:M24"/>
    <mergeCell ref="M21:M23"/>
    <mergeCell ref="B22:B23"/>
    <mergeCell ref="J22:K22"/>
    <mergeCell ref="C23:G23"/>
    <mergeCell ref="J23:K23"/>
  </mergeCells>
  <phoneticPr fontId="2"/>
  <conditionalFormatting sqref="J17:K18">
    <cfRule type="expression" dxfId="0" priority="1">
      <formula>#REF!&gt;0</formula>
    </cfRule>
  </conditionalFormatting>
  <dataValidations count="15">
    <dataValidation type="list" allowBlank="1" showInputMessage="1" showErrorMessage="1" sqref="J13:K13" xr:uid="{1D3E933D-F66F-4FAC-9A07-B5FBFFC73C9F}">
      <formula1>"0.4,0.2,0.1,0"</formula1>
    </dataValidation>
    <dataValidation type="list" allowBlank="1" showInputMessage="1" showErrorMessage="1" sqref="J14:K15" xr:uid="{99218D63-7FDA-4C8B-95EF-007B9EA6C240}">
      <formula1>"0.4,0.2,0"</formula1>
    </dataValidation>
    <dataValidation type="list" allowBlank="1" showInputMessage="1" showErrorMessage="1" sqref="J16:K16" xr:uid="{FB0EFBD0-429A-4772-A149-68BB5214F0B9}">
      <formula1>"0.2,０"</formula1>
    </dataValidation>
    <dataValidation type="list" allowBlank="1" showInputMessage="1" showErrorMessage="1" sqref="J22:K22" xr:uid="{0E205022-5562-4C84-86C5-9778261CE459}">
      <formula1>"1.0,0.8,0.6,0.4,0.2,0"</formula1>
    </dataValidation>
    <dataValidation type="list" allowBlank="1" showInputMessage="1" showErrorMessage="1" sqref="J21:K21" xr:uid="{F8931833-5322-44A1-B6B0-BDFE9D3F78AD}">
      <formula1>"1.0,0.8,0.5,0"</formula1>
    </dataValidation>
    <dataValidation type="list" allowBlank="1" showInputMessage="1" showErrorMessage="1" sqref="L13" xr:uid="{A791C33E-88E1-43CF-824A-197EE24ECD4B}">
      <formula1>"0.3,0.2,0.1,0"</formula1>
    </dataValidation>
    <dataValidation type="list" allowBlank="1" showInputMessage="1" showErrorMessage="1" sqref="J18:K18 L14" xr:uid="{3C9DEA19-FC51-4640-94DD-48C4CD7C2F1E}">
      <formula1>"0.3,0.2,0"</formula1>
    </dataValidation>
    <dataValidation type="list" allowBlank="1" showInputMessage="1" showErrorMessage="1" sqref="L15:L16" xr:uid="{F4694416-B0BC-4AFD-8ED5-2C7B58506C32}">
      <formula1>"0.2,0.1,０"</formula1>
    </dataValidation>
    <dataValidation type="list" allowBlank="1" showInputMessage="1" showErrorMessage="1" sqref="L21" xr:uid="{5379FEC9-6662-4674-B2A0-76B1B1FF1BAE}">
      <formula1>"1.0,0.8,0"</formula1>
    </dataValidation>
    <dataValidation type="list" allowBlank="1" showInputMessage="1" showErrorMessage="1" sqref="J11:L11" xr:uid="{6CE6DEED-3493-4DA9-8383-0D71141AC480}">
      <formula1>"0.3,0.25,0.2,0.15,0.1,0"</formula1>
    </dataValidation>
    <dataValidation type="list" allowBlank="1" showInputMessage="1" showErrorMessage="1" sqref="J12:L12" xr:uid="{4530E4E1-0AD7-42BF-AB9A-ACD97113F1E8}">
      <formula1>"0.2,0.15,0.1,0"</formula1>
    </dataValidation>
    <dataValidation type="list" allowBlank="1" showInputMessage="1" showErrorMessage="1" sqref="J23:K23" xr:uid="{13397679-816A-4C5F-8EA0-17289DAF1ACC}">
      <formula1>"0.5,0"</formula1>
    </dataValidation>
    <dataValidation type="list" allowBlank="1" showInputMessage="1" showErrorMessage="1" sqref="J9:K9 J17:K17" xr:uid="{2484C3E1-F25A-405E-86F5-4E05936FFBD2}">
      <formula1>"0.5,0.3,0"</formula1>
    </dataValidation>
    <dataValidation type="list" allowBlank="1" showInputMessage="1" showErrorMessage="1" sqref="J19:K19 J8:K8" xr:uid="{6234FEB5-6243-4092-8AEB-1344C850D2FE}">
      <formula1>"1.0,0"</formula1>
    </dataValidation>
    <dataValidation type="list" allowBlank="1" showInputMessage="1" showErrorMessage="1" sqref="J20:K20" xr:uid="{8166D0DA-C690-4194-8998-E1999B18C26D}">
      <formula1>"1.0,0.5,0"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申請書鏡</vt:lpstr>
      <vt:lpstr>一般土木0.5～1.3億 </vt:lpstr>
      <vt:lpstr>一般土木１．３～３億</vt:lpstr>
      <vt:lpstr>一般土木３億～ＷＴＯ</vt:lpstr>
      <vt:lpstr>海上工事０．５～３億</vt:lpstr>
      <vt:lpstr>海上工事３億～ＷＴＯ</vt:lpstr>
      <vt:lpstr>橋梁上部工（ＰＣ）０．５～ＷＴＯ</vt:lpstr>
      <vt:lpstr>橋梁上部工（鋼橋）０．５～ＷＴＯ</vt:lpstr>
      <vt:lpstr>鋼構造物工事（浮桟橋）０．５～ＷＴＯ</vt:lpstr>
      <vt:lpstr>'一般土木0.5～1.3億 '!Print_Area</vt:lpstr>
      <vt:lpstr>'一般土木１．３～３億'!Print_Area</vt:lpstr>
      <vt:lpstr>'一般土木３億～ＷＴＯ'!Print_Area</vt:lpstr>
      <vt:lpstr>'海上工事０．５～３億'!Print_Area</vt:lpstr>
      <vt:lpstr>'海上工事３億～ＷＴＯ'!Print_Area</vt:lpstr>
      <vt:lpstr>'橋梁上部工（ＰＣ）０．５～ＷＴＯ'!Print_Area</vt:lpstr>
      <vt:lpstr>'橋梁上部工（鋼橋）０．５～ＷＴＯ'!Print_Area</vt:lpstr>
      <vt:lpstr>'鋼構造物工事（浮桟橋）０．５～ＷＴＯ'!Print_Area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2023-03-23T11:24:36Z</cp:lastPrinted>
  <dcterms:created xsi:type="dcterms:W3CDTF">2008-11-09T07:53:56Z</dcterms:created>
  <dcterms:modified xsi:type="dcterms:W3CDTF">2024-10-24T07:18:54Z</dcterms:modified>
</cp:coreProperties>
</file>