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0" windowWidth="30120" windowHeight="15855" tabRatio="714" activeTab="8"/>
  </bookViews>
  <sheets>
    <sheet name="つかいかた" sheetId="1" r:id="rId1"/>
    <sheet name="ざっくり判定" sheetId="2" r:id="rId2"/>
    <sheet name="ざっくり判定 (低濃度)" sheetId="3" r:id="rId3"/>
    <sheet name="細かく判定" sheetId="4" r:id="rId4"/>
    <sheet name="細かく判定 (低濃度)" sheetId="5" r:id="rId5"/>
    <sheet name="たくさん判定" sheetId="6" r:id="rId6"/>
    <sheet name="たくさん判定 (低濃度)" sheetId="7" r:id="rId7"/>
    <sheet name="分光光度計1" sheetId="8" r:id="rId8"/>
    <sheet name="分光光度計2" sheetId="9" r:id="rId9"/>
  </sheets>
  <definedNames>
    <definedName name="_xlnm.Print_Area" localSheetId="1">'ざっくり判定'!$B$1:$G$33</definedName>
    <definedName name="_xlnm.Print_Area" localSheetId="2">'ざっくり判定 (低濃度)'!$B$1:$G$32</definedName>
    <definedName name="_xlnm.Print_Area" localSheetId="5">'たくさん判定'!$A$1:$S$24</definedName>
    <definedName name="_xlnm.Print_Area" localSheetId="6">'たくさん判定 (低濃度)'!$A$1:$O$24</definedName>
    <definedName name="_xlnm.Print_Area" localSheetId="3">'細かく判定'!$B$1:$G$31</definedName>
    <definedName name="_xlnm.Print_Area" localSheetId="4">'細かく判定 (低濃度)'!$B$1:$G$31</definedName>
    <definedName name="その他" localSheetId="1">'ざっくり判定'!#REF!</definedName>
    <definedName name="その他" localSheetId="2">'ざっくり判定 (低濃度)'!#REF!</definedName>
    <definedName name="その他" localSheetId="3">'細かく判定'!#REF!</definedName>
    <definedName name="その他" localSheetId="4">'細かく判定 (低濃度)'!#REF!</definedName>
    <definedName name="その他">#REF!</definedName>
    <definedName name="関東" localSheetId="1">'ざっくり判定'!#REF!</definedName>
    <definedName name="関東" localSheetId="2">'ざっくり判定 (低濃度)'!#REF!</definedName>
    <definedName name="関東" localSheetId="3">'細かく判定'!#REF!</definedName>
    <definedName name="関東" localSheetId="4">'細かく判定 (低濃度)'!#REF!</definedName>
    <definedName name="関東">#REF!</definedName>
    <definedName name="近畿" localSheetId="1">'ざっくり判定'!#REF!</definedName>
    <definedName name="近畿" localSheetId="2">'ざっくり判定 (低濃度)'!#REF!</definedName>
    <definedName name="近畿" localSheetId="3">'細かく判定'!#REF!</definedName>
    <definedName name="近畿" localSheetId="4">'細かく判定 (低濃度)'!#REF!</definedName>
    <definedName name="近畿">#REF!</definedName>
    <definedName name="九州・沖縄" localSheetId="1">'ざっくり判定'!#REF!</definedName>
    <definedName name="九州・沖縄" localSheetId="2">'ざっくり判定 (低濃度)'!#REF!</definedName>
    <definedName name="九州・沖縄" localSheetId="3">'細かく判定'!#REF!</definedName>
    <definedName name="九州・沖縄" localSheetId="4">'細かく判定 (低濃度)'!#REF!</definedName>
    <definedName name="九州・沖縄">#REF!</definedName>
    <definedName name="月" localSheetId="1">'ざっくり判定'!#REF!</definedName>
    <definedName name="月" localSheetId="2">'ざっくり判定 (低濃度)'!#REF!</definedName>
    <definedName name="月" localSheetId="3">'細かく判定'!#REF!</definedName>
    <definedName name="月" localSheetId="4">'細かく判定 (低濃度)'!#REF!</definedName>
    <definedName name="月">#REF!</definedName>
    <definedName name="旬" localSheetId="1">'ざっくり判定'!#REF!</definedName>
    <definedName name="旬" localSheetId="2">'ざっくり判定 (低濃度)'!#REF!</definedName>
    <definedName name="旬" localSheetId="3">'細かく判定'!#REF!</definedName>
    <definedName name="旬" localSheetId="4">'細かく判定 (低濃度)'!#REF!</definedName>
    <definedName name="旬">#REF!</definedName>
    <definedName name="地域" localSheetId="1">'ざっくり判定'!#REF!</definedName>
    <definedName name="地域" localSheetId="2">'ざっくり判定 (低濃度)'!#REF!</definedName>
    <definedName name="地域" localSheetId="3">'細かく判定'!#REF!</definedName>
    <definedName name="地域" localSheetId="4">'細かく判定 (低濃度)'!#REF!</definedName>
    <definedName name="地域">#REF!</definedName>
    <definedName name="中国・四国" localSheetId="1">'ざっくり判定'!#REF!</definedName>
    <definedName name="中国・四国" localSheetId="2">'ざっくり判定 (低濃度)'!#REF!</definedName>
    <definedName name="中国・四国" localSheetId="3">'細かく判定'!#REF!</definedName>
    <definedName name="中国・四国" localSheetId="4">'細かく判定 (低濃度)'!#REF!</definedName>
    <definedName name="中国・四国">#REF!</definedName>
    <definedName name="中部" localSheetId="1">'ざっくり判定'!#REF!</definedName>
    <definedName name="中部" localSheetId="2">'ざっくり判定 (低濃度)'!#REF!</definedName>
    <definedName name="中部" localSheetId="3">'細かく判定'!#REF!</definedName>
    <definedName name="中部" localSheetId="4">'細かく判定 (低濃度)'!#REF!</definedName>
    <definedName name="中部">#REF!</definedName>
    <definedName name="土壌の種類" localSheetId="1">'ざっくり判定'!#REF!</definedName>
    <definedName name="土壌の種類" localSheetId="2">'ざっくり判定 (低濃度)'!#REF!</definedName>
    <definedName name="土壌の種類" localSheetId="3">'細かく判定'!#REF!</definedName>
    <definedName name="土壌の種類" localSheetId="4">'細かく判定 (低濃度)'!#REF!</definedName>
    <definedName name="土壌の種類">#REF!</definedName>
    <definedName name="北海道・東北" localSheetId="1">'ざっくり判定'!#REF!</definedName>
    <definedName name="北海道・東北" localSheetId="2">'ざっくり判定 (低濃度)'!#REF!</definedName>
    <definedName name="北海道・東北" localSheetId="3">'細かく判定'!#REF!</definedName>
    <definedName name="北海道・東北" localSheetId="4">'細かく判定 (低濃度)'!#REF!</definedName>
    <definedName name="北海道・東北">#REF!</definedName>
  </definedNames>
  <calcPr fullCalcOnLoad="1"/>
</workbook>
</file>

<file path=xl/sharedStrings.xml><?xml version="1.0" encoding="utf-8"?>
<sst xmlns="http://schemas.openxmlformats.org/spreadsheetml/2006/main" count="447" uniqueCount="189">
  <si>
    <r>
      <t xml:space="preserve">←抽出液の希釈倍率を入れてください。
   </t>
    </r>
    <r>
      <rPr>
        <b/>
        <sz val="12"/>
        <rFont val="ＭＳ ゴシック"/>
        <family val="3"/>
      </rPr>
      <t>通常は５倍です。</t>
    </r>
  </si>
  <si>
    <t>可給態窒素量
(mg/100g)</t>
  </si>
  <si>
    <t>コメント</t>
  </si>
  <si>
    <t>チャートの色</t>
  </si>
  <si>
    <t>数値</t>
  </si>
  <si>
    <t>可給態窒素量</t>
  </si>
  <si>
    <t>0～5</t>
  </si>
  <si>
    <t>5～10</t>
  </si>
  <si>
    <t>10～13</t>
  </si>
  <si>
    <t>13～20</t>
  </si>
  <si>
    <t>20～50</t>
  </si>
  <si>
    <t>50～100</t>
  </si>
  <si>
    <t>判定色板からの選択値</t>
  </si>
  <si>
    <t>可給態窒素量が非常に低いです。
有機物を施用して土づくりに努めましょう。</t>
  </si>
  <si>
    <t>可給態窒素量が低いようです。
有機物を施用して土づくりに努めましょう。</t>
  </si>
  <si>
    <t>可給態窒素量は，県内の平均値です。
今後も土づくりに努めましょう。</t>
  </si>
  <si>
    <t>可給態窒素量は目標値程度です。
このレベルを維持しましょう。</t>
  </si>
  <si>
    <t>可給態窒素量はやや高めです。
このレベルを維持しましょう。</t>
  </si>
  <si>
    <t>可給態窒素量は高めです。
窒素施肥量を減らしましょう。</t>
  </si>
  <si>
    <t>可給態窒素量は非常に高いです。</t>
  </si>
  <si>
    <t>可給態窒素量は非常に高いです。
測定値(希釈倍率)を確認してください。</t>
  </si>
  <si>
    <t>可給態窒素量は非常に高いです。
もう一度，測定をやり直してください。</t>
  </si>
  <si>
    <t>80℃16時間水抽出液－パックテスト判定</t>
  </si>
  <si>
    <t>パックテストＣＯＤ（低濃度）</t>
  </si>
  <si>
    <t>0～2</t>
  </si>
  <si>
    <t>2～4</t>
  </si>
  <si>
    <t>4～6</t>
  </si>
  <si>
    <t>6～8</t>
  </si>
  <si>
    <t>要 希釈</t>
  </si>
  <si>
    <t>判定に使った土壌の重さは？</t>
  </si>
  <si>
    <t>ｇ</t>
  </si>
  <si>
    <t>缶の重さ</t>
  </si>
  <si>
    <t>缶＋土壌</t>
  </si>
  <si>
    <t>105℃乾燥後</t>
  </si>
  <si>
    <t>(ｇ)</t>
  </si>
  <si>
    <t>(％)</t>
  </si>
  <si>
    <t>ｇ</t>
  </si>
  <si>
    <t>容器＋土壌</t>
  </si>
  <si>
    <t>冷却後</t>
  </si>
  <si>
    <t>正味の水量</t>
  </si>
  <si>
    <t>(mL)</t>
  </si>
  <si>
    <t>mL</t>
  </si>
  <si>
    <t>したがって，絶乾土重は？</t>
  </si>
  <si>
    <t>土壌の水分も加えた総水量は</t>
  </si>
  <si>
    <t>番号</t>
  </si>
  <si>
    <t>試料名</t>
  </si>
  <si>
    <t>判定チェック</t>
  </si>
  <si>
    <t>判定値</t>
  </si>
  <si>
    <t>希釈倍率</t>
  </si>
  <si>
    <t>可給態窒素判定シート</t>
  </si>
  <si>
    <t>土壌(g)</t>
  </si>
  <si>
    <t>水量(mL)</t>
  </si>
  <si>
    <t>（加熱前）
缶＋土壌</t>
  </si>
  <si>
    <t>105℃乾燥
（冷却後）</t>
  </si>
  <si>
    <t>水分(％)</t>
  </si>
  <si>
    <t>土壌の重さ
(g)</t>
  </si>
  <si>
    <t>水分測定
缶の重さ(ｇ)</t>
  </si>
  <si>
    <t>絶乾土
(ｇ)</t>
  </si>
  <si>
    <t>容器＋土壌
(加熱前)</t>
  </si>
  <si>
    <t>(翌日)
冷却後</t>
  </si>
  <si>
    <t>正味の水量
(mL)</t>
  </si>
  <si>
    <t>絶乾土重量と加水量の計算式を使う場合は１，使わない場合は０</t>
  </si>
  <si>
    <t>Ａほ場</t>
  </si>
  <si>
    <t>Ｂほ場</t>
  </si>
  <si>
    <t>土壌重
細かく？</t>
  </si>
  <si>
    <t>水</t>
  </si>
  <si>
    <t>Ｃほ場</t>
  </si>
  <si>
    <t>Ｄほ場</t>
  </si>
  <si>
    <t>Ｅほ場</t>
  </si>
  <si>
    <t>Ｆほ場</t>
  </si>
  <si>
    <t>Ｇほ場</t>
  </si>
  <si>
    <t>Ｈほ場</t>
  </si>
  <si>
    <t>Ｉほ場</t>
  </si>
  <si>
    <t>Ｊほ場</t>
  </si>
  <si>
    <t>Ｋほ場</t>
  </si>
  <si>
    <t>Ｌほ場</t>
  </si>
  <si>
    <t>Ｍほ場</t>
  </si>
  <si>
    <t>Ｎほ場</t>
  </si>
  <si>
    <t>Ｏほ場</t>
  </si>
  <si>
    <t>Ｐほ場</t>
  </si>
  <si>
    <t>Ｑほ場</t>
  </si>
  <si>
    <t>Ｒほ場</t>
  </si>
  <si>
    <t>Ｓほ場</t>
  </si>
  <si>
    <t>Ｔほ場</t>
  </si>
  <si>
    <t>可給態窒素
(mg/100g)</t>
  </si>
  <si>
    <t>要希釈</t>
  </si>
  <si>
    <t>湯を加えて
80℃16時間</t>
  </si>
  <si>
    <t>→</t>
  </si>
  <si>
    <t>土壌水分は？</t>
  </si>
  <si>
    <t>このシートは畑の可給態窒素を80℃16時間抽出し，ＣＯＤパックテストで測定するときにつかうものです。</t>
  </si>
  <si>
    <t>タグが６つあります。</t>
  </si>
  <si>
    <t>ざっくり判定</t>
  </si>
  <si>
    <t>１点だけ判定するときに使います。</t>
  </si>
  <si>
    <t>風乾土壌３ｇを量ります → 遠沈管で50mlお湯を入れます → 80℃16時間抽出します → パックテストで判定します</t>
  </si>
  <si>
    <t>※風乾土壌の水分が10％程度と推定して計算式に「×1.1」を加えています。</t>
  </si>
  <si>
    <t>細かく判定</t>
  </si>
  <si>
    <t>風乾土壌３ｇを量ります → 遠沈管や三角フラスコで50mlお湯を入れます → 80℃16時間抽出します → パックテストで判定します</t>
  </si>
  <si>
    <t>１点だけ判定するときに使います。（土壌試料の水分を別に105℃乾燥法で測定します）</t>
  </si>
  <si>
    <t>※土壌水分の測定</t>
  </si>
  <si>
    <t>４時間以上乾燥させ，デシケーター内で冷却後に測定</t>
  </si>
  <si>
    <t>土壌を適量入れて重量を測定</t>
  </si>
  <si>
    <t>秤量瓶など空容器の重量</t>
  </si>
  <si>
    <t>土壌水分（％）が求まります</t>
  </si>
  <si>
    <t>※抽出水量の測定</t>
  </si>
  <si>
    <t>容器(遠沈管または三角フラスコ)に風乾土壌を３ｇいれて重さを測定</t>
  </si>
  <si>
    <t>80℃16時間加熱後，室温に下がってから重さを量る</t>
  </si>
  <si>
    <t>差引くと，加えた水量がわかり，それに土壌水分も加算</t>
  </si>
  <si>
    <t>たくさん判定</t>
  </si>
  <si>
    <t>複数の土壌試料を測定するときに使います</t>
  </si>
  <si>
    <t>※土壌水分や湯量を測定しないときは「Ｙ列」に０をいれます</t>
  </si>
  <si>
    <t>※土壌水分や湯量を測定するときは「Ｙ列」に１をいれ，必要な数字で計算させます</t>
  </si>
  <si>
    <t>なお，それぞれのシートにパックテストＣＯＤの「通常」と「低濃度」版があります。</t>
  </si>
  <si>
    <t>※特に，希釈倍率を忘れないようにして下さい。</t>
  </si>
  <si>
    <t>注）風乾土は3.0ｇ，生土は4.0ｇとし，抽出湯量は50mlで測定してください</t>
  </si>
  <si>
    <t>終濃度</t>
  </si>
  <si>
    <t>50ppmグルコース溶液</t>
  </si>
  <si>
    <t>(ppm)</t>
  </si>
  <si>
    <t>蒸留水</t>
  </si>
  <si>
    <t>R-2試薬</t>
  </si>
  <si>
    <t>R-1試薬</t>
  </si>
  <si>
    <t>標準液０</t>
  </si>
  <si>
    <t>標準液１</t>
  </si>
  <si>
    <t>標準液２</t>
  </si>
  <si>
    <t>標準液４</t>
  </si>
  <si>
    <t>標準液６</t>
  </si>
  <si>
    <t>標準液８</t>
  </si>
  <si>
    <t>マニュアルの測定法で回帰式を作成</t>
  </si>
  <si>
    <t>液のCOD</t>
  </si>
  <si>
    <t>土壌の量</t>
  </si>
  <si>
    <t>抽出液の量</t>
  </si>
  <si>
    <t>希釈倍率</t>
  </si>
  <si>
    <t>可給態窒素</t>
  </si>
  <si>
    <t>(mgO/L)</t>
  </si>
  <si>
    <t>(mL)</t>
  </si>
  <si>
    <t>(×？)</t>
  </si>
  <si>
    <t>(mg/100g乾土)</t>
  </si>
  <si>
    <t>吸光度</t>
  </si>
  <si>
    <t>(525nm)</t>
  </si>
  <si>
    <t>試料１</t>
  </si>
  <si>
    <t>試料２</t>
  </si>
  <si>
    <t>試料３</t>
  </si>
  <si>
    <t>試料４</t>
  </si>
  <si>
    <t>試料５</t>
  </si>
  <si>
    <t>試料６</t>
  </si>
  <si>
    <t>試料７</t>
  </si>
  <si>
    <t>試料８</t>
  </si>
  <si>
    <t>試料９</t>
  </si>
  <si>
    <t>試料１０</t>
  </si>
  <si>
    <t>試料１１</t>
  </si>
  <si>
    <t>試料１２</t>
  </si>
  <si>
    <t>試料１３</t>
  </si>
  <si>
    <t>試料１４</t>
  </si>
  <si>
    <t>試料１５</t>
  </si>
  <si>
    <t>試料１６</t>
  </si>
  <si>
    <t>試料１７</t>
  </si>
  <si>
    <t>試料１８</t>
  </si>
  <si>
    <t>試料１９</t>
  </si>
  <si>
    <t>試料２０</t>
  </si>
  <si>
    <t>試料２１</t>
  </si>
  <si>
    <t>試料２２</t>
  </si>
  <si>
    <t>試料２３</t>
  </si>
  <si>
    <t>試料２４</t>
  </si>
  <si>
    <t>試料２５</t>
  </si>
  <si>
    <t>試料２６</t>
  </si>
  <si>
    <t>試料２７</t>
  </si>
  <si>
    <t>試料２８</t>
  </si>
  <si>
    <t>試料２９</t>
  </si>
  <si>
    <t>試料３０</t>
  </si>
  <si>
    <t>傾き</t>
  </si>
  <si>
    <t>切片</t>
  </si>
  <si>
    <t>分光光度計</t>
  </si>
  <si>
    <t>岐阜県農業技術センター環境部で開発された方法です。</t>
  </si>
  <si>
    <t>「分光光度計１」マニュアル等に記載された方法（50mgO/Lグルコースで検量専を作成）で実施する場合です。</t>
  </si>
  <si>
    <t>「分光光度計２」（あらかじめ作成しておいたグルコース標準液(例えば2,4,6,8mgO/L)で実施する場合です。</t>
  </si>
  <si>
    <t>濃度</t>
  </si>
  <si>
    <t>mgO/L</t>
  </si>
  <si>
    <t>※黄色に標準液の濃度と吸光度値をいれると，グラフ上にプロット●されます。</t>
  </si>
  <si>
    <r>
      <t>　　マニュアルの検量線</t>
    </r>
    <r>
      <rPr>
        <b/>
        <sz val="11"/>
        <color indexed="10"/>
        <rFont val="ＭＳ Ｐゴシック"/>
        <family val="3"/>
      </rPr>
      <t>－</t>
    </r>
    <r>
      <rPr>
        <sz val="11"/>
        <rFont val="ＭＳ Ｐゴシック"/>
        <family val="3"/>
      </rPr>
      <t>から大きく外れていないことを確認してください。</t>
    </r>
  </si>
  <si>
    <t>　　黄色の標準液と吸光度の分析値から，緑に検量線の傾きと切片が計算されます。</t>
  </si>
  <si>
    <t>　　マニュアルの値（傾き-0.0232，切片0.2903）を入れてもかまいません。</t>
  </si>
  <si>
    <t>　　未知試料の吸光度値は水色のセルに入れます。→液のC0D値が算出されます。</t>
  </si>
  <si>
    <r>
      <t>　　液のCOD値(mgO/L)から可給態窒素(mg/100g)は</t>
    </r>
    <r>
      <rPr>
        <u val="single"/>
        <sz val="11"/>
        <rFont val="ＭＳ Ｐゴシック"/>
        <family val="3"/>
      </rPr>
      <t>ｙ＝0.043×COD値＋0.15</t>
    </r>
    <r>
      <rPr>
        <sz val="11"/>
        <rFont val="ＭＳ Ｐゴシック"/>
        <family val="3"/>
      </rPr>
      <t>で求めます。</t>
    </r>
  </si>
  <si>
    <t>　　希釈倍率は，一般露地畑は10倍（可給態窒素で1～6mg/100g）でよいでしょう。</t>
  </si>
  <si>
    <t>(ｇ風乾土)</t>
  </si>
  <si>
    <r>
      <t>マニュアル通り</t>
    </r>
    <r>
      <rPr>
        <b/>
        <sz val="10"/>
        <rFont val="ＭＳ Ｐゴシック"/>
        <family val="3"/>
      </rPr>
      <t>（グルコース50mgO/L液を検量線に使用）</t>
    </r>
    <r>
      <rPr>
        <b/>
        <sz val="11"/>
        <rFont val="ＭＳ Ｐゴシック"/>
        <family val="3"/>
      </rPr>
      <t>に操作する場合</t>
    </r>
  </si>
  <si>
    <t>マニュアルの分析データ</t>
  </si>
  <si>
    <t>グルコース濃度</t>
  </si>
  <si>
    <t>吸光度(525nm)</t>
  </si>
  <si>
    <t>　　試料土壌は風乾土3.0ｇですが，可給態窒素の値は乾土当たりの数値で表示されます。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</si>
</sst>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;_ꐀ"/>
    <numFmt numFmtId="180" formatCode="0;_㠀"/>
    <numFmt numFmtId="181" formatCode="0.0;_㠀"/>
    <numFmt numFmtId="182" formatCode="0_ "/>
    <numFmt numFmtId="183" formatCode="0.00;[Red]0.00"/>
    <numFmt numFmtId="184" formatCode="0.0000_ "/>
    <numFmt numFmtId="185" formatCode="0.000_ "/>
    <numFmt numFmtId="186" formatCode="#,##0.0;[Red]\-#,##0.0"/>
    <numFmt numFmtId="187" formatCode="0.000000_ "/>
    <numFmt numFmtId="188" formatCode="0.00000_ "/>
    <numFmt numFmtId="189" formatCode="0;_찀"/>
    <numFmt numFmtId="190" formatCode="0;_鐀"/>
    <numFmt numFmtId="191" formatCode="0.00_);[Red]\(0.00\)"/>
    <numFmt numFmtId="192" formatCode="0_);[Red]\(0\)"/>
    <numFmt numFmtId="193" formatCode="0.0_);[Red]\(0.0\)"/>
    <numFmt numFmtId="194" formatCode="0.000"/>
    <numFmt numFmtId="195" formatCode="0.00000"/>
    <numFmt numFmtId="196" formatCode="0.0000"/>
    <numFmt numFmtId="197" formatCode="#,##0.00_);[Red]\(#,##0.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4"/>
      <name val="HG創英角ﾎﾟｯﾌﾟ体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HG創英角ﾎﾟｯﾌﾟ体"/>
      <family val="3"/>
    </font>
    <font>
      <sz val="16"/>
      <color indexed="17"/>
      <name val="HGP創英角ﾎﾟｯﾌﾟ体"/>
      <family val="3"/>
    </font>
    <font>
      <sz val="10"/>
      <name val="HGS創英角ﾎﾟｯﾌﾟ体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7"/>
      <name val="HGP創英角ﾎﾟｯﾌﾟ体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Calibri"/>
      <family val="2"/>
    </font>
    <font>
      <sz val="12"/>
      <color indexed="12"/>
      <name val="HGP創英角ｺﾞｼｯｸUB"/>
      <family val="3"/>
    </font>
    <font>
      <b/>
      <sz val="8"/>
      <color indexed="8"/>
      <name val="ＭＳ Ｐゴシック"/>
      <family val="3"/>
    </font>
    <font>
      <b/>
      <sz val="8"/>
      <color indexed="8"/>
      <name val="Calibri"/>
      <family val="2"/>
    </font>
    <font>
      <sz val="10"/>
      <color indexed="63"/>
      <name val="Calibri"/>
      <family val="2"/>
    </font>
    <font>
      <sz val="14"/>
      <color indexed="63"/>
      <name val="ＭＳ Ｐゴシック"/>
      <family val="3"/>
    </font>
    <font>
      <sz val="11"/>
      <color indexed="63"/>
      <name val="ＭＳ Ｐゴシック"/>
      <family val="3"/>
    </font>
    <font>
      <sz val="12"/>
      <color indexed="10"/>
      <name val="Calibri"/>
      <family val="2"/>
    </font>
    <font>
      <b/>
      <sz val="10"/>
      <name val="ＭＳ Ｐゴシック"/>
      <family val="3"/>
    </font>
    <font>
      <sz val="11"/>
      <name val="ＭＳ ゴシック"/>
      <family val="3"/>
    </font>
    <font>
      <sz val="10.5"/>
      <color indexed="63"/>
      <name val="ＭＳ Ｐゴシック"/>
      <family val="3"/>
    </font>
    <font>
      <vertAlign val="superscript"/>
      <sz val="10.5"/>
      <color indexed="63"/>
      <name val="ＭＳ Ｐゴシック"/>
      <family val="3"/>
    </font>
    <font>
      <vertAlign val="superscript"/>
      <sz val="10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rgb="FF009900"/>
      <name val="HGP創英角ﾎﾟｯﾌﾟ体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3F9FB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/>
    </xf>
    <xf numFmtId="177" fontId="0" fillId="0" borderId="2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horizontal="center" shrinkToFit="1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2" xfId="0" applyBorder="1" applyAlignment="1">
      <alignment/>
    </xf>
    <xf numFmtId="176" fontId="13" fillId="0" borderId="29" xfId="0" applyNumberFormat="1" applyFont="1" applyBorder="1" applyAlignment="1">
      <alignment horizontal="center"/>
    </xf>
    <xf numFmtId="176" fontId="15" fillId="0" borderId="30" xfId="0" applyNumberFormat="1" applyFont="1" applyBorder="1" applyAlignment="1">
      <alignment horizontal="center"/>
    </xf>
    <xf numFmtId="176" fontId="15" fillId="0" borderId="29" xfId="0" applyNumberFormat="1" applyFont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16" fillId="0" borderId="0" xfId="0" applyFont="1" applyAlignment="1">
      <alignment/>
    </xf>
    <xf numFmtId="2" fontId="14" fillId="0" borderId="32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4" fillId="0" borderId="32" xfId="0" applyFont="1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7" borderId="34" xfId="0" applyFill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77" fillId="0" borderId="0" xfId="0" applyFont="1" applyAlignment="1">
      <alignment/>
    </xf>
    <xf numFmtId="2" fontId="14" fillId="0" borderId="32" xfId="0" applyNumberFormat="1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176" fontId="0" fillId="0" borderId="22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78" fillId="33" borderId="22" xfId="0" applyFont="1" applyFill="1" applyBorder="1" applyAlignment="1">
      <alignment/>
    </xf>
    <xf numFmtId="177" fontId="79" fillId="33" borderId="22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4" fillId="0" borderId="32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left"/>
    </xf>
    <xf numFmtId="0" fontId="4" fillId="0" borderId="32" xfId="0" applyFont="1" applyBorder="1" applyAlignment="1">
      <alignment/>
    </xf>
    <xf numFmtId="176" fontId="0" fillId="0" borderId="32" xfId="0" applyNumberFormat="1" applyBorder="1" applyAlignment="1">
      <alignment/>
    </xf>
    <xf numFmtId="0" fontId="0" fillId="0" borderId="32" xfId="0" applyBorder="1" applyAlignment="1">
      <alignment horizontal="center" wrapText="1" shrinkToFit="1"/>
    </xf>
    <xf numFmtId="0" fontId="2" fillId="0" borderId="32" xfId="0" applyFont="1" applyBorder="1" applyAlignment="1">
      <alignment horizontal="center" wrapText="1" shrinkToFit="1"/>
    </xf>
    <xf numFmtId="0" fontId="0" fillId="0" borderId="38" xfId="0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17" xfId="0" applyNumberForma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2" fillId="0" borderId="40" xfId="0" applyFont="1" applyBorder="1" applyAlignment="1">
      <alignment horizontal="center" wrapText="1" shrinkToFit="1"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94" fontId="0" fillId="0" borderId="0" xfId="0" applyNumberFormat="1" applyBorder="1" applyAlignment="1">
      <alignment/>
    </xf>
    <xf numFmtId="194" fontId="8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top"/>
    </xf>
    <xf numFmtId="2" fontId="80" fillId="34" borderId="14" xfId="0" applyNumberFormat="1" applyFont="1" applyFill="1" applyBorder="1" applyAlignment="1">
      <alignment/>
    </xf>
    <xf numFmtId="2" fontId="80" fillId="34" borderId="11" xfId="0" applyNumberFormat="1" applyFont="1" applyFill="1" applyBorder="1" applyAlignment="1">
      <alignment/>
    </xf>
    <xf numFmtId="2" fontId="80" fillId="34" borderId="16" xfId="0" applyNumberFormat="1" applyFont="1" applyFill="1" applyBorder="1" applyAlignment="1">
      <alignment/>
    </xf>
    <xf numFmtId="0" fontId="0" fillId="35" borderId="14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79" fillId="28" borderId="13" xfId="0" applyFont="1" applyFill="1" applyBorder="1" applyAlignment="1">
      <alignment/>
    </xf>
    <xf numFmtId="194" fontId="79" fillId="28" borderId="39" xfId="0" applyNumberFormat="1" applyFont="1" applyFill="1" applyBorder="1" applyAlignment="1">
      <alignment/>
    </xf>
    <xf numFmtId="0" fontId="79" fillId="28" borderId="12" xfId="0" applyFont="1" applyFill="1" applyBorder="1" applyAlignment="1">
      <alignment/>
    </xf>
    <xf numFmtId="194" fontId="79" fillId="28" borderId="37" xfId="0" applyNumberFormat="1" applyFont="1" applyFill="1" applyBorder="1" applyAlignment="1">
      <alignment/>
    </xf>
    <xf numFmtId="0" fontId="0" fillId="28" borderId="10" xfId="0" applyFill="1" applyBorder="1" applyAlignment="1">
      <alignment/>
    </xf>
    <xf numFmtId="194" fontId="80" fillId="28" borderId="33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32" xfId="0" applyFont="1" applyBorder="1" applyAlignment="1">
      <alignment horizontal="left" vertical="top" wrapText="1" shrinkToFit="1"/>
    </xf>
    <xf numFmtId="0" fontId="3" fillId="0" borderId="32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177" fontId="11" fillId="0" borderId="15" xfId="0" applyNumberFormat="1" applyFont="1" applyFill="1" applyBorder="1" applyAlignment="1">
      <alignment horizontal="center" vertical="center" wrapText="1" shrinkToFit="1"/>
    </xf>
    <xf numFmtId="177" fontId="11" fillId="0" borderId="13" xfId="0" applyNumberFormat="1" applyFont="1" applyFill="1" applyBorder="1" applyAlignment="1">
      <alignment horizontal="center" vertical="center"/>
    </xf>
    <xf numFmtId="177" fontId="11" fillId="0" borderId="17" xfId="0" applyNumberFormat="1" applyFont="1" applyFill="1" applyBorder="1" applyAlignment="1">
      <alignment horizontal="center" vertical="center" wrapText="1" shrinkToFit="1"/>
    </xf>
    <xf numFmtId="177" fontId="11" fillId="0" borderId="10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shrinkToFit="1"/>
    </xf>
    <xf numFmtId="0" fontId="14" fillId="0" borderId="32" xfId="0" applyFont="1" applyBorder="1" applyAlignment="1">
      <alignment horizontal="center"/>
    </xf>
    <xf numFmtId="0" fontId="2" fillId="0" borderId="45" xfId="0" applyFont="1" applyBorder="1" applyAlignment="1">
      <alignment horizontal="center" wrapText="1" shrinkToFit="1"/>
    </xf>
    <xf numFmtId="0" fontId="2" fillId="0" borderId="32" xfId="0" applyFont="1" applyBorder="1" applyAlignment="1">
      <alignment horizontal="center" wrapText="1" shrinkToFit="1"/>
    </xf>
    <xf numFmtId="0" fontId="0" fillId="0" borderId="45" xfId="0" applyBorder="1" applyAlignment="1">
      <alignment horizontal="center" wrapText="1" shrinkToFit="1"/>
    </xf>
    <xf numFmtId="0" fontId="0" fillId="0" borderId="32" xfId="0" applyBorder="1" applyAlignment="1">
      <alignment horizontal="center" wrapText="1" shrinkToFit="1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0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0" fillId="36" borderId="49" xfId="0" applyFill="1" applyBorder="1" applyAlignment="1">
      <alignment/>
    </xf>
    <xf numFmtId="0" fontId="0" fillId="36" borderId="45" xfId="0" applyFill="1" applyBorder="1" applyAlignment="1">
      <alignment/>
    </xf>
    <xf numFmtId="194" fontId="0" fillId="36" borderId="46" xfId="0" applyNumberFormat="1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32" xfId="0" applyFill="1" applyBorder="1" applyAlignment="1">
      <alignment/>
    </xf>
    <xf numFmtId="194" fontId="0" fillId="36" borderId="40" xfId="0" applyNumberFormat="1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38" xfId="0" applyFill="1" applyBorder="1" applyAlignment="1">
      <alignment/>
    </xf>
    <xf numFmtId="194" fontId="0" fillId="36" borderId="44" xfId="0" applyNumberFormat="1" applyFill="1" applyBorder="1" applyAlignment="1">
      <alignment/>
    </xf>
    <xf numFmtId="194" fontId="80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0" fillId="37" borderId="14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33" xfId="0" applyFill="1" applyBorder="1" applyAlignment="1">
      <alignment/>
    </xf>
    <xf numFmtId="194" fontId="80" fillId="37" borderId="39" xfId="0" applyNumberFormat="1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194" fontId="80" fillId="37" borderId="37" xfId="0" applyNumberFormat="1" applyFont="1" applyFill="1" applyBorder="1" applyAlignment="1">
      <alignment/>
    </xf>
    <xf numFmtId="194" fontId="80" fillId="37" borderId="33" xfId="0" applyNumberFormat="1" applyFont="1" applyFill="1" applyBorder="1" applyAlignment="1">
      <alignment/>
    </xf>
    <xf numFmtId="0" fontId="0" fillId="37" borderId="52" xfId="0" applyFill="1" applyBorder="1" applyAlignment="1">
      <alignment horizontal="right"/>
    </xf>
    <xf numFmtId="0" fontId="0" fillId="37" borderId="53" xfId="0" applyFill="1" applyBorder="1" applyAlignment="1">
      <alignment horizontal="right"/>
    </xf>
    <xf numFmtId="2" fontId="6" fillId="37" borderId="54" xfId="0" applyNumberFormat="1" applyFont="1" applyFill="1" applyBorder="1" applyAlignment="1">
      <alignment horizontal="center"/>
    </xf>
    <xf numFmtId="2" fontId="6" fillId="37" borderId="55" xfId="0" applyNumberFormat="1" applyFont="1" applyFill="1" applyBorder="1" applyAlignment="1">
      <alignment horizontal="center"/>
    </xf>
    <xf numFmtId="2" fontId="6" fillId="37" borderId="56" xfId="0" applyNumberFormat="1" applyFont="1" applyFill="1" applyBorder="1" applyAlignment="1">
      <alignment horizontal="center"/>
    </xf>
    <xf numFmtId="2" fontId="6" fillId="37" borderId="57" xfId="0" applyNumberFormat="1" applyFont="1" applyFill="1" applyBorder="1" applyAlignment="1">
      <alignment horizontal="center"/>
    </xf>
    <xf numFmtId="2" fontId="80" fillId="38" borderId="14" xfId="0" applyNumberFormat="1" applyFont="1" applyFill="1" applyBorder="1" applyAlignment="1">
      <alignment/>
    </xf>
    <xf numFmtId="2" fontId="80" fillId="38" borderId="11" xfId="0" applyNumberFormat="1" applyFont="1" applyFill="1" applyBorder="1" applyAlignment="1">
      <alignment/>
    </xf>
    <xf numFmtId="2" fontId="80" fillId="38" borderId="16" xfId="0" applyNumberFormat="1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7" xfId="0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分析例マニュアルの検量線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グルコース</a:t>
            </a: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50ppm</a:t>
            </a: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を使う場合</a:t>
            </a: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545"/>
          <c:y val="-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25"/>
          <c:w val="0.8782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'分光光度計1'!$L$3:$L$8</c:f>
              <c:numCache/>
            </c:numRef>
          </c:xVal>
          <c:yVal>
            <c:numRef>
              <c:f>'分光光度計1'!$M$3:$M$8</c:f>
              <c:numCache/>
            </c:numRef>
          </c:yVal>
          <c:smooth val="0"/>
        </c:ser>
        <c:axId val="15224350"/>
        <c:axId val="2801423"/>
      </c:scatterChart>
      <c:valAx>
        <c:axId val="1522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グルコース濃度　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ppm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1423"/>
        <c:crosses val="autoZero"/>
        <c:crossBetween val="midCat"/>
        <c:dispUnits/>
        <c:majorUnit val="2"/>
      </c:valAx>
      <c:valAx>
        <c:axId val="2801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525nm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の吸光度値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243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CF3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検量線</a:t>
            </a:r>
            <a:r>
              <a: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グルコース</a:t>
            </a:r>
            <a:r>
              <a: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50ppm</a:t>
            </a:r>
            <a:r>
              <a: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を使う場合</a:t>
            </a:r>
            <a:r>
              <a: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6475"/>
          <c:y val="-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07125"/>
          <c:w val="0.879"/>
          <c:h val="0.8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'分光光度計1'!$C$17:$C$22</c:f>
              <c:numCache/>
            </c:numRef>
          </c:xVal>
          <c:yVal>
            <c:numRef>
              <c:f>'分光光度計1'!$D$17:$D$22</c:f>
              <c:numCache/>
            </c:numRef>
          </c:yVal>
          <c:smooth val="0"/>
        </c:ser>
        <c:axId val="25212808"/>
        <c:axId val="25588681"/>
      </c:scatterChart>
      <c:valAx>
        <c:axId val="252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グルコース濃度　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ppm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8681"/>
        <c:crosses val="autoZero"/>
        <c:crossBetween val="midCat"/>
        <c:dispUnits/>
        <c:majorUnit val="2"/>
      </c:valAx>
      <c:valAx>
        <c:axId val="2558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525nm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の吸光度値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28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EB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マニュアル掲載の検量線</a:t>
            </a:r>
          </a:p>
        </c:rich>
      </c:tx>
      <c:layout>
        <c:manualLayout>
          <c:xMode val="factor"/>
          <c:yMode val="factor"/>
          <c:x val="0.0205"/>
          <c:y val="-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75"/>
          <c:w val="0.8875"/>
          <c:h val="0.8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'分光光度計2'!$C$5:$C$10</c:f>
              <c:numCache/>
            </c:numRef>
          </c:xVal>
          <c:yVal>
            <c:numRef>
              <c:f>'分光光度計2'!$D$5:$D$10</c:f>
              <c:numCache/>
            </c:numRef>
          </c:yVal>
          <c:smooth val="0"/>
        </c:ser>
        <c:axId val="28971538"/>
        <c:axId val="59417251"/>
      </c:scatterChart>
      <c:valAx>
        <c:axId val="28971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グルコース濃度　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ppm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17251"/>
        <c:crosses val="autoZero"/>
        <c:crossBetween val="midCat"/>
        <c:dispUnits/>
        <c:majorUnit val="2"/>
      </c:valAx>
      <c:valAx>
        <c:axId val="59417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525nm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の吸光度値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_);[Red]\(#,##0.00\)" sourceLinked="0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715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0</xdr:row>
      <xdr:rowOff>66675</xdr:rowOff>
    </xdr:from>
    <xdr:ext cx="8382000" cy="1085850"/>
    <xdr:sp>
      <xdr:nvSpPr>
        <xdr:cNvPr id="1" name="テキスト ボックス 2"/>
        <xdr:cNvSpPr txBox="1">
          <a:spLocks noChangeArrowheads="1"/>
        </xdr:cNvSpPr>
      </xdr:nvSpPr>
      <xdr:spPr>
        <a:xfrm>
          <a:off x="133350" y="66675"/>
          <a:ext cx="8382000" cy="1085850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～ご利用にあたって～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・この計算シートの内容は，改良のため予告なく変更することがあります。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・この計算シートに起因して，ご利用の方に直接または間接的損害が生じても，いかなる責任も負わないものとし，一切の賠償等は行わないものとします。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○問い合わせ先　（令和元年９月１日現在）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鹿児島県農業開発総合センター大隅支場　環境研究室　上薗一郎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ichirou-uezono@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pref.kagoshima.lg.jp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0</xdr:rowOff>
    </xdr:from>
    <xdr:to>
      <xdr:col>8</xdr:col>
      <xdr:colOff>533400</xdr:colOff>
      <xdr:row>15</xdr:row>
      <xdr:rowOff>104775</xdr:rowOff>
    </xdr:to>
    <xdr:graphicFrame>
      <xdr:nvGraphicFramePr>
        <xdr:cNvPr id="1" name="グラフ 1"/>
        <xdr:cNvGraphicFramePr/>
      </xdr:nvGraphicFramePr>
      <xdr:xfrm>
        <a:off x="2924175" y="0"/>
        <a:ext cx="2886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5</xdr:row>
      <xdr:rowOff>95250</xdr:rowOff>
    </xdr:from>
    <xdr:to>
      <xdr:col>6</xdr:col>
      <xdr:colOff>361950</xdr:colOff>
      <xdr:row>19</xdr:row>
      <xdr:rowOff>142875</xdr:rowOff>
    </xdr:to>
    <xdr:pic>
      <xdr:nvPicPr>
        <xdr:cNvPr id="1" name="Picture 10" descr="c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0"/>
          <a:ext cx="36861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476250</xdr:colOff>
      <xdr:row>13</xdr:row>
      <xdr:rowOff>47625</xdr:rowOff>
    </xdr:from>
    <xdr:ext cx="3028950" cy="438150"/>
    <xdr:sp>
      <xdr:nvSpPr>
        <xdr:cNvPr id="2" name="Text Box 24"/>
        <xdr:cNvSpPr txBox="1">
          <a:spLocks noChangeArrowheads="1"/>
        </xdr:cNvSpPr>
      </xdr:nvSpPr>
      <xdr:spPr>
        <a:xfrm>
          <a:off x="1162050" y="2276475"/>
          <a:ext cx="3028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18000" bIns="18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標準色板の色の○にチェックをつけてください。</a:t>
          </a: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中間色の場合は，下段にチェックしてください。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7</xdr:row>
      <xdr:rowOff>76200</xdr:rowOff>
    </xdr:from>
    <xdr:to>
      <xdr:col>6</xdr:col>
      <xdr:colOff>190500</xdr:colOff>
      <xdr:row>21</xdr:row>
      <xdr:rowOff>76200</xdr:rowOff>
    </xdr:to>
    <xdr:pic>
      <xdr:nvPicPr>
        <xdr:cNvPr id="1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76350"/>
          <a:ext cx="36195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476250</xdr:colOff>
      <xdr:row>15</xdr:row>
      <xdr:rowOff>47625</xdr:rowOff>
    </xdr:from>
    <xdr:ext cx="3028950" cy="438150"/>
    <xdr:sp>
      <xdr:nvSpPr>
        <xdr:cNvPr id="2" name="Text Box 24"/>
        <xdr:cNvSpPr txBox="1">
          <a:spLocks noChangeArrowheads="1"/>
        </xdr:cNvSpPr>
      </xdr:nvSpPr>
      <xdr:spPr>
        <a:xfrm>
          <a:off x="1162050" y="2619375"/>
          <a:ext cx="3028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18000" bIns="18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標準色板の色の○にチェックをつけてください。</a:t>
          </a: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中間色の場合は，下段にチェックしてください。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5</xdr:row>
      <xdr:rowOff>95250</xdr:rowOff>
    </xdr:from>
    <xdr:to>
      <xdr:col>6</xdr:col>
      <xdr:colOff>361950</xdr:colOff>
      <xdr:row>19</xdr:row>
      <xdr:rowOff>142875</xdr:rowOff>
    </xdr:to>
    <xdr:pic>
      <xdr:nvPicPr>
        <xdr:cNvPr id="1" name="Picture 10" descr="c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0"/>
          <a:ext cx="36861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476250</xdr:colOff>
      <xdr:row>13</xdr:row>
      <xdr:rowOff>47625</xdr:rowOff>
    </xdr:from>
    <xdr:ext cx="3028950" cy="438150"/>
    <xdr:sp>
      <xdr:nvSpPr>
        <xdr:cNvPr id="2" name="Text Box 24"/>
        <xdr:cNvSpPr txBox="1">
          <a:spLocks noChangeArrowheads="1"/>
        </xdr:cNvSpPr>
      </xdr:nvSpPr>
      <xdr:spPr>
        <a:xfrm>
          <a:off x="1162050" y="2276475"/>
          <a:ext cx="3028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18000" bIns="18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標準色板の色の○にチェックをつけてください。</a:t>
          </a: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中間色の場合は，下段にチェックしてください。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7</xdr:row>
      <xdr:rowOff>76200</xdr:rowOff>
    </xdr:from>
    <xdr:to>
      <xdr:col>6</xdr:col>
      <xdr:colOff>190500</xdr:colOff>
      <xdr:row>21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76350"/>
          <a:ext cx="36195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476250</xdr:colOff>
      <xdr:row>15</xdr:row>
      <xdr:rowOff>47625</xdr:rowOff>
    </xdr:from>
    <xdr:ext cx="3028950" cy="438150"/>
    <xdr:sp>
      <xdr:nvSpPr>
        <xdr:cNvPr id="2" name="Text Box 24"/>
        <xdr:cNvSpPr txBox="1">
          <a:spLocks noChangeArrowheads="1"/>
        </xdr:cNvSpPr>
      </xdr:nvSpPr>
      <xdr:spPr>
        <a:xfrm>
          <a:off x="1162050" y="2619375"/>
          <a:ext cx="3028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18000" bIns="18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標準色板の色の○にチェックをつけてください。</a:t>
          </a: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HGP創英角ｺﾞｼｯｸUB"/>
              <a:ea typeface="HGP創英角ｺﾞｼｯｸUB"/>
              <a:cs typeface="HGP創英角ｺﾞｼｯｸUB"/>
            </a:rPr>
            <a:t>中間色の場合は，下段にチェックしてください。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38100</xdr:rowOff>
    </xdr:from>
    <xdr:to>
      <xdr:col>17</xdr:col>
      <xdr:colOff>38100</xdr:colOff>
      <xdr:row>22</xdr:row>
      <xdr:rowOff>19050</xdr:rowOff>
    </xdr:to>
    <xdr:pic>
      <xdr:nvPicPr>
        <xdr:cNvPr id="1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840105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38100</xdr:rowOff>
    </xdr:from>
    <xdr:to>
      <xdr:col>17</xdr:col>
      <xdr:colOff>38100</xdr:colOff>
      <xdr:row>23</xdr:row>
      <xdr:rowOff>19050</xdr:rowOff>
    </xdr:to>
    <xdr:pic>
      <xdr:nvPicPr>
        <xdr:cNvPr id="2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880110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38100</xdr:rowOff>
    </xdr:from>
    <xdr:to>
      <xdr:col>17</xdr:col>
      <xdr:colOff>38100</xdr:colOff>
      <xdr:row>21</xdr:row>
      <xdr:rowOff>19050</xdr:rowOff>
    </xdr:to>
    <xdr:pic>
      <xdr:nvPicPr>
        <xdr:cNvPr id="3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800100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38100</xdr:rowOff>
    </xdr:from>
    <xdr:to>
      <xdr:col>17</xdr:col>
      <xdr:colOff>38100</xdr:colOff>
      <xdr:row>20</xdr:row>
      <xdr:rowOff>19050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760095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17</xdr:col>
      <xdr:colOff>38100</xdr:colOff>
      <xdr:row>4</xdr:row>
      <xdr:rowOff>19050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181100"/>
          <a:ext cx="3752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38100</xdr:rowOff>
    </xdr:from>
    <xdr:to>
      <xdr:col>17</xdr:col>
      <xdr:colOff>38100</xdr:colOff>
      <xdr:row>5</xdr:row>
      <xdr:rowOff>19050</xdr:rowOff>
    </xdr:to>
    <xdr:pic>
      <xdr:nvPicPr>
        <xdr:cNvPr id="6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60020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38100</xdr:rowOff>
    </xdr:from>
    <xdr:to>
      <xdr:col>17</xdr:col>
      <xdr:colOff>38100</xdr:colOff>
      <xdr:row>6</xdr:row>
      <xdr:rowOff>19050</xdr:rowOff>
    </xdr:to>
    <xdr:pic>
      <xdr:nvPicPr>
        <xdr:cNvPr id="7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00025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38100</xdr:rowOff>
    </xdr:from>
    <xdr:to>
      <xdr:col>17</xdr:col>
      <xdr:colOff>38100</xdr:colOff>
      <xdr:row>7</xdr:row>
      <xdr:rowOff>19050</xdr:rowOff>
    </xdr:to>
    <xdr:pic>
      <xdr:nvPicPr>
        <xdr:cNvPr id="8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40030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38100</xdr:rowOff>
    </xdr:from>
    <xdr:to>
      <xdr:col>17</xdr:col>
      <xdr:colOff>38100</xdr:colOff>
      <xdr:row>8</xdr:row>
      <xdr:rowOff>19050</xdr:rowOff>
    </xdr:to>
    <xdr:pic>
      <xdr:nvPicPr>
        <xdr:cNvPr id="9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80035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38100</xdr:rowOff>
    </xdr:from>
    <xdr:to>
      <xdr:col>17</xdr:col>
      <xdr:colOff>38100</xdr:colOff>
      <xdr:row>9</xdr:row>
      <xdr:rowOff>19050</xdr:rowOff>
    </xdr:to>
    <xdr:pic>
      <xdr:nvPicPr>
        <xdr:cNvPr id="10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20040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38100</xdr:rowOff>
    </xdr:from>
    <xdr:to>
      <xdr:col>17</xdr:col>
      <xdr:colOff>38100</xdr:colOff>
      <xdr:row>10</xdr:row>
      <xdr:rowOff>19050</xdr:rowOff>
    </xdr:to>
    <xdr:pic>
      <xdr:nvPicPr>
        <xdr:cNvPr id="11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60045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38100</xdr:rowOff>
    </xdr:from>
    <xdr:to>
      <xdr:col>17</xdr:col>
      <xdr:colOff>38100</xdr:colOff>
      <xdr:row>11</xdr:row>
      <xdr:rowOff>19050</xdr:rowOff>
    </xdr:to>
    <xdr:pic>
      <xdr:nvPicPr>
        <xdr:cNvPr id="12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00050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38100</xdr:rowOff>
    </xdr:from>
    <xdr:to>
      <xdr:col>17</xdr:col>
      <xdr:colOff>38100</xdr:colOff>
      <xdr:row>12</xdr:row>
      <xdr:rowOff>19050</xdr:rowOff>
    </xdr:to>
    <xdr:pic>
      <xdr:nvPicPr>
        <xdr:cNvPr id="13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40055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38100</xdr:rowOff>
    </xdr:from>
    <xdr:to>
      <xdr:col>17</xdr:col>
      <xdr:colOff>38100</xdr:colOff>
      <xdr:row>13</xdr:row>
      <xdr:rowOff>19050</xdr:rowOff>
    </xdr:to>
    <xdr:pic>
      <xdr:nvPicPr>
        <xdr:cNvPr id="1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80060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38100</xdr:rowOff>
    </xdr:from>
    <xdr:to>
      <xdr:col>17</xdr:col>
      <xdr:colOff>38100</xdr:colOff>
      <xdr:row>14</xdr:row>
      <xdr:rowOff>19050</xdr:rowOff>
    </xdr:to>
    <xdr:pic>
      <xdr:nvPicPr>
        <xdr:cNvPr id="15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520065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38100</xdr:rowOff>
    </xdr:from>
    <xdr:to>
      <xdr:col>17</xdr:col>
      <xdr:colOff>38100</xdr:colOff>
      <xdr:row>15</xdr:row>
      <xdr:rowOff>19050</xdr:rowOff>
    </xdr:to>
    <xdr:pic>
      <xdr:nvPicPr>
        <xdr:cNvPr id="16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560070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38100</xdr:rowOff>
    </xdr:from>
    <xdr:to>
      <xdr:col>17</xdr:col>
      <xdr:colOff>38100</xdr:colOff>
      <xdr:row>16</xdr:row>
      <xdr:rowOff>19050</xdr:rowOff>
    </xdr:to>
    <xdr:pic>
      <xdr:nvPicPr>
        <xdr:cNvPr id="17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00075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38100</xdr:rowOff>
    </xdr:from>
    <xdr:to>
      <xdr:col>17</xdr:col>
      <xdr:colOff>38100</xdr:colOff>
      <xdr:row>17</xdr:row>
      <xdr:rowOff>19050</xdr:rowOff>
    </xdr:to>
    <xdr:pic>
      <xdr:nvPicPr>
        <xdr:cNvPr id="18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40080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38100</xdr:rowOff>
    </xdr:from>
    <xdr:to>
      <xdr:col>17</xdr:col>
      <xdr:colOff>38100</xdr:colOff>
      <xdr:row>18</xdr:row>
      <xdr:rowOff>19050</xdr:rowOff>
    </xdr:to>
    <xdr:pic>
      <xdr:nvPicPr>
        <xdr:cNvPr id="19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80085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38100</xdr:rowOff>
    </xdr:from>
    <xdr:to>
      <xdr:col>17</xdr:col>
      <xdr:colOff>38100</xdr:colOff>
      <xdr:row>19</xdr:row>
      <xdr:rowOff>19050</xdr:rowOff>
    </xdr:to>
    <xdr:pic>
      <xdr:nvPicPr>
        <xdr:cNvPr id="20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7200900"/>
          <a:ext cx="3752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17</xdr:col>
      <xdr:colOff>38100</xdr:colOff>
      <xdr:row>3</xdr:row>
      <xdr:rowOff>19050</xdr:rowOff>
    </xdr:to>
    <xdr:pic>
      <xdr:nvPicPr>
        <xdr:cNvPr id="2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781050"/>
          <a:ext cx="3752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38100</xdr:rowOff>
    </xdr:from>
    <xdr:to>
      <xdr:col>11</xdr:col>
      <xdr:colOff>371475</xdr:colOff>
      <xdr:row>2</xdr:row>
      <xdr:rowOff>371475</xdr:rowOff>
    </xdr:to>
    <xdr:grpSp>
      <xdr:nvGrpSpPr>
        <xdr:cNvPr id="1" name="グループ化 2"/>
        <xdr:cNvGrpSpPr>
          <a:grpSpLocks/>
        </xdr:cNvGrpSpPr>
      </xdr:nvGrpSpPr>
      <xdr:grpSpPr>
        <a:xfrm>
          <a:off x="1581150" y="800100"/>
          <a:ext cx="3400425" cy="333375"/>
          <a:chOff x="1562099" y="800100"/>
          <a:chExt cx="3429001" cy="330747"/>
        </a:xfrm>
        <a:solidFill>
          <a:srgbClr val="FFFFFF"/>
        </a:solidFill>
      </xdr:grpSpPr>
      <xdr:pic>
        <xdr:nvPicPr>
          <xdr:cNvPr id="2" name="図 2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62099" y="923965"/>
            <a:ext cx="3429001" cy="2068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1687258" y="800100"/>
            <a:ext cx="3284983" cy="1322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０　　　　　　　　　　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　　　　　　　　　　４　　　　　　　　　　６　　　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８以上</a:t>
            </a:r>
          </a:p>
        </xdr:txBody>
      </xdr:sp>
    </xdr:grpSp>
    <xdr:clientData/>
  </xdr:twoCellAnchor>
  <xdr:twoCellAnchor>
    <xdr:from>
      <xdr:col>3</xdr:col>
      <xdr:colOff>19050</xdr:colOff>
      <xdr:row>3</xdr:row>
      <xdr:rowOff>19050</xdr:rowOff>
    </xdr:from>
    <xdr:to>
      <xdr:col>11</xdr:col>
      <xdr:colOff>381000</xdr:colOff>
      <xdr:row>3</xdr:row>
      <xdr:rowOff>381000</xdr:rowOff>
    </xdr:to>
    <xdr:grpSp>
      <xdr:nvGrpSpPr>
        <xdr:cNvPr id="4" name="グループ化 2"/>
        <xdr:cNvGrpSpPr>
          <a:grpSpLocks/>
        </xdr:cNvGrpSpPr>
      </xdr:nvGrpSpPr>
      <xdr:grpSpPr>
        <a:xfrm>
          <a:off x="1581150" y="118110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5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6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テキスト ボックス 261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4</xdr:row>
      <xdr:rowOff>28575</xdr:rowOff>
    </xdr:from>
    <xdr:to>
      <xdr:col>11</xdr:col>
      <xdr:colOff>381000</xdr:colOff>
      <xdr:row>4</xdr:row>
      <xdr:rowOff>390525</xdr:rowOff>
    </xdr:to>
    <xdr:grpSp>
      <xdr:nvGrpSpPr>
        <xdr:cNvPr id="18" name="グループ化 191"/>
        <xdr:cNvGrpSpPr>
          <a:grpSpLocks/>
        </xdr:cNvGrpSpPr>
      </xdr:nvGrpSpPr>
      <xdr:grpSpPr>
        <a:xfrm>
          <a:off x="1581150" y="1590675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19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20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1" name="テキスト ボックス 204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5</xdr:row>
      <xdr:rowOff>19050</xdr:rowOff>
    </xdr:from>
    <xdr:to>
      <xdr:col>11</xdr:col>
      <xdr:colOff>381000</xdr:colOff>
      <xdr:row>5</xdr:row>
      <xdr:rowOff>381000</xdr:rowOff>
    </xdr:to>
    <xdr:grpSp>
      <xdr:nvGrpSpPr>
        <xdr:cNvPr id="32" name="グループ化 205"/>
        <xdr:cNvGrpSpPr>
          <a:grpSpLocks/>
        </xdr:cNvGrpSpPr>
      </xdr:nvGrpSpPr>
      <xdr:grpSpPr>
        <a:xfrm>
          <a:off x="1581150" y="198120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33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34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5" name="テキスト ボックス 218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6</xdr:row>
      <xdr:rowOff>19050</xdr:rowOff>
    </xdr:from>
    <xdr:to>
      <xdr:col>11</xdr:col>
      <xdr:colOff>381000</xdr:colOff>
      <xdr:row>6</xdr:row>
      <xdr:rowOff>381000</xdr:rowOff>
    </xdr:to>
    <xdr:grpSp>
      <xdr:nvGrpSpPr>
        <xdr:cNvPr id="46" name="グループ化 219"/>
        <xdr:cNvGrpSpPr>
          <a:grpSpLocks/>
        </xdr:cNvGrpSpPr>
      </xdr:nvGrpSpPr>
      <xdr:grpSpPr>
        <a:xfrm>
          <a:off x="1581150" y="238125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47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48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9" name="テキスト ボックス 232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7</xdr:row>
      <xdr:rowOff>19050</xdr:rowOff>
    </xdr:from>
    <xdr:to>
      <xdr:col>11</xdr:col>
      <xdr:colOff>381000</xdr:colOff>
      <xdr:row>7</xdr:row>
      <xdr:rowOff>381000</xdr:rowOff>
    </xdr:to>
    <xdr:grpSp>
      <xdr:nvGrpSpPr>
        <xdr:cNvPr id="60" name="グループ化 219"/>
        <xdr:cNvGrpSpPr>
          <a:grpSpLocks/>
        </xdr:cNvGrpSpPr>
      </xdr:nvGrpSpPr>
      <xdr:grpSpPr>
        <a:xfrm>
          <a:off x="1581150" y="278130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61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62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3" name="テキスト ボックス 83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8</xdr:row>
      <xdr:rowOff>19050</xdr:rowOff>
    </xdr:from>
    <xdr:to>
      <xdr:col>11</xdr:col>
      <xdr:colOff>381000</xdr:colOff>
      <xdr:row>8</xdr:row>
      <xdr:rowOff>381000</xdr:rowOff>
    </xdr:to>
    <xdr:grpSp>
      <xdr:nvGrpSpPr>
        <xdr:cNvPr id="74" name="グループ化 219"/>
        <xdr:cNvGrpSpPr>
          <a:grpSpLocks/>
        </xdr:cNvGrpSpPr>
      </xdr:nvGrpSpPr>
      <xdr:grpSpPr>
        <a:xfrm>
          <a:off x="1581150" y="318135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75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76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7" name="テキスト ボックス 97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9</xdr:row>
      <xdr:rowOff>28575</xdr:rowOff>
    </xdr:from>
    <xdr:to>
      <xdr:col>11</xdr:col>
      <xdr:colOff>381000</xdr:colOff>
      <xdr:row>9</xdr:row>
      <xdr:rowOff>390525</xdr:rowOff>
    </xdr:to>
    <xdr:grpSp>
      <xdr:nvGrpSpPr>
        <xdr:cNvPr id="88" name="グループ化 219"/>
        <xdr:cNvGrpSpPr>
          <a:grpSpLocks/>
        </xdr:cNvGrpSpPr>
      </xdr:nvGrpSpPr>
      <xdr:grpSpPr>
        <a:xfrm>
          <a:off x="1581150" y="3590925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89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90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1" name="テキスト ボックス 139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22</xdr:row>
      <xdr:rowOff>28575</xdr:rowOff>
    </xdr:from>
    <xdr:to>
      <xdr:col>11</xdr:col>
      <xdr:colOff>381000</xdr:colOff>
      <xdr:row>22</xdr:row>
      <xdr:rowOff>390525</xdr:rowOff>
    </xdr:to>
    <xdr:grpSp>
      <xdr:nvGrpSpPr>
        <xdr:cNvPr id="102" name="グループ化 219"/>
        <xdr:cNvGrpSpPr>
          <a:grpSpLocks/>
        </xdr:cNvGrpSpPr>
      </xdr:nvGrpSpPr>
      <xdr:grpSpPr>
        <a:xfrm>
          <a:off x="1581150" y="8791575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103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104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05" name="テキスト ボックス 140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20</xdr:row>
      <xdr:rowOff>19050</xdr:rowOff>
    </xdr:from>
    <xdr:to>
      <xdr:col>11</xdr:col>
      <xdr:colOff>381000</xdr:colOff>
      <xdr:row>20</xdr:row>
      <xdr:rowOff>381000</xdr:rowOff>
    </xdr:to>
    <xdr:grpSp>
      <xdr:nvGrpSpPr>
        <xdr:cNvPr id="116" name="グループ化 219"/>
        <xdr:cNvGrpSpPr>
          <a:grpSpLocks/>
        </xdr:cNvGrpSpPr>
      </xdr:nvGrpSpPr>
      <xdr:grpSpPr>
        <a:xfrm>
          <a:off x="1581150" y="798195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117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118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19" name="テキスト ボックス 153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18</xdr:row>
      <xdr:rowOff>19050</xdr:rowOff>
    </xdr:from>
    <xdr:to>
      <xdr:col>11</xdr:col>
      <xdr:colOff>381000</xdr:colOff>
      <xdr:row>18</xdr:row>
      <xdr:rowOff>381000</xdr:rowOff>
    </xdr:to>
    <xdr:grpSp>
      <xdr:nvGrpSpPr>
        <xdr:cNvPr id="130" name="グループ化 219"/>
        <xdr:cNvGrpSpPr>
          <a:grpSpLocks/>
        </xdr:cNvGrpSpPr>
      </xdr:nvGrpSpPr>
      <xdr:grpSpPr>
        <a:xfrm>
          <a:off x="1581150" y="718185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131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132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33" name="テキスト ボックス 167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16</xdr:row>
      <xdr:rowOff>38100</xdr:rowOff>
    </xdr:from>
    <xdr:to>
      <xdr:col>11</xdr:col>
      <xdr:colOff>381000</xdr:colOff>
      <xdr:row>16</xdr:row>
      <xdr:rowOff>400050</xdr:rowOff>
    </xdr:to>
    <xdr:grpSp>
      <xdr:nvGrpSpPr>
        <xdr:cNvPr id="144" name="グループ化 219"/>
        <xdr:cNvGrpSpPr>
          <a:grpSpLocks/>
        </xdr:cNvGrpSpPr>
      </xdr:nvGrpSpPr>
      <xdr:grpSpPr>
        <a:xfrm>
          <a:off x="1581150" y="640080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145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146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47" name="テキスト ボックス 195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14</xdr:row>
      <xdr:rowOff>9525</xdr:rowOff>
    </xdr:from>
    <xdr:to>
      <xdr:col>11</xdr:col>
      <xdr:colOff>381000</xdr:colOff>
      <xdr:row>14</xdr:row>
      <xdr:rowOff>371475</xdr:rowOff>
    </xdr:to>
    <xdr:grpSp>
      <xdr:nvGrpSpPr>
        <xdr:cNvPr id="158" name="グループ化 219"/>
        <xdr:cNvGrpSpPr>
          <a:grpSpLocks/>
        </xdr:cNvGrpSpPr>
      </xdr:nvGrpSpPr>
      <xdr:grpSpPr>
        <a:xfrm>
          <a:off x="1581150" y="5572125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159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160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61" name="テキスト ボックス 196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10</xdr:row>
      <xdr:rowOff>19050</xdr:rowOff>
    </xdr:from>
    <xdr:to>
      <xdr:col>11</xdr:col>
      <xdr:colOff>381000</xdr:colOff>
      <xdr:row>10</xdr:row>
      <xdr:rowOff>381000</xdr:rowOff>
    </xdr:to>
    <xdr:grpSp>
      <xdr:nvGrpSpPr>
        <xdr:cNvPr id="172" name="グループ化 219"/>
        <xdr:cNvGrpSpPr>
          <a:grpSpLocks/>
        </xdr:cNvGrpSpPr>
      </xdr:nvGrpSpPr>
      <xdr:grpSpPr>
        <a:xfrm>
          <a:off x="1581150" y="398145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173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174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75" name="テキスト ボックス 209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12</xdr:row>
      <xdr:rowOff>9525</xdr:rowOff>
    </xdr:from>
    <xdr:to>
      <xdr:col>11</xdr:col>
      <xdr:colOff>381000</xdr:colOff>
      <xdr:row>12</xdr:row>
      <xdr:rowOff>371475</xdr:rowOff>
    </xdr:to>
    <xdr:grpSp>
      <xdr:nvGrpSpPr>
        <xdr:cNvPr id="186" name="グループ化 219"/>
        <xdr:cNvGrpSpPr>
          <a:grpSpLocks/>
        </xdr:cNvGrpSpPr>
      </xdr:nvGrpSpPr>
      <xdr:grpSpPr>
        <a:xfrm>
          <a:off x="1581150" y="4772025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187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188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9" name="テキスト ボックス 223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17</xdr:row>
      <xdr:rowOff>19050</xdr:rowOff>
    </xdr:from>
    <xdr:to>
      <xdr:col>11</xdr:col>
      <xdr:colOff>381000</xdr:colOff>
      <xdr:row>17</xdr:row>
      <xdr:rowOff>381000</xdr:rowOff>
    </xdr:to>
    <xdr:grpSp>
      <xdr:nvGrpSpPr>
        <xdr:cNvPr id="200" name="グループ化 219"/>
        <xdr:cNvGrpSpPr>
          <a:grpSpLocks/>
        </xdr:cNvGrpSpPr>
      </xdr:nvGrpSpPr>
      <xdr:grpSpPr>
        <a:xfrm>
          <a:off x="1581150" y="678180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201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202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03" name="テキスト ボックス 251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11</xdr:row>
      <xdr:rowOff>19050</xdr:rowOff>
    </xdr:from>
    <xdr:to>
      <xdr:col>11</xdr:col>
      <xdr:colOff>381000</xdr:colOff>
      <xdr:row>11</xdr:row>
      <xdr:rowOff>381000</xdr:rowOff>
    </xdr:to>
    <xdr:grpSp>
      <xdr:nvGrpSpPr>
        <xdr:cNvPr id="214" name="グループ化 219"/>
        <xdr:cNvGrpSpPr>
          <a:grpSpLocks/>
        </xdr:cNvGrpSpPr>
      </xdr:nvGrpSpPr>
      <xdr:grpSpPr>
        <a:xfrm>
          <a:off x="1581150" y="438150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215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216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17" name="テキスト ボックス 252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13</xdr:row>
      <xdr:rowOff>19050</xdr:rowOff>
    </xdr:from>
    <xdr:to>
      <xdr:col>11</xdr:col>
      <xdr:colOff>381000</xdr:colOff>
      <xdr:row>13</xdr:row>
      <xdr:rowOff>381000</xdr:rowOff>
    </xdr:to>
    <xdr:grpSp>
      <xdr:nvGrpSpPr>
        <xdr:cNvPr id="228" name="グループ化 219"/>
        <xdr:cNvGrpSpPr>
          <a:grpSpLocks/>
        </xdr:cNvGrpSpPr>
      </xdr:nvGrpSpPr>
      <xdr:grpSpPr>
        <a:xfrm>
          <a:off x="1581150" y="518160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229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230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31" name="テキスト ボックス 253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19</xdr:row>
      <xdr:rowOff>19050</xdr:rowOff>
    </xdr:from>
    <xdr:to>
      <xdr:col>11</xdr:col>
      <xdr:colOff>381000</xdr:colOff>
      <xdr:row>19</xdr:row>
      <xdr:rowOff>381000</xdr:rowOff>
    </xdr:to>
    <xdr:grpSp>
      <xdr:nvGrpSpPr>
        <xdr:cNvPr id="242" name="グループ化 219"/>
        <xdr:cNvGrpSpPr>
          <a:grpSpLocks/>
        </xdr:cNvGrpSpPr>
      </xdr:nvGrpSpPr>
      <xdr:grpSpPr>
        <a:xfrm>
          <a:off x="1581150" y="758190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243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244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45" name="テキスト ボックス 279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9525</xdr:colOff>
      <xdr:row>15</xdr:row>
      <xdr:rowOff>28575</xdr:rowOff>
    </xdr:from>
    <xdr:to>
      <xdr:col>11</xdr:col>
      <xdr:colOff>371475</xdr:colOff>
      <xdr:row>15</xdr:row>
      <xdr:rowOff>390525</xdr:rowOff>
    </xdr:to>
    <xdr:grpSp>
      <xdr:nvGrpSpPr>
        <xdr:cNvPr id="256" name="グループ化 219"/>
        <xdr:cNvGrpSpPr>
          <a:grpSpLocks/>
        </xdr:cNvGrpSpPr>
      </xdr:nvGrpSpPr>
      <xdr:grpSpPr>
        <a:xfrm>
          <a:off x="1571625" y="5991225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257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258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59" name="テキスト ボックス 293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21</xdr:row>
      <xdr:rowOff>19050</xdr:rowOff>
    </xdr:from>
    <xdr:to>
      <xdr:col>11</xdr:col>
      <xdr:colOff>381000</xdr:colOff>
      <xdr:row>21</xdr:row>
      <xdr:rowOff>381000</xdr:rowOff>
    </xdr:to>
    <xdr:grpSp>
      <xdr:nvGrpSpPr>
        <xdr:cNvPr id="270" name="グループ化 219"/>
        <xdr:cNvGrpSpPr>
          <a:grpSpLocks/>
        </xdr:cNvGrpSpPr>
      </xdr:nvGrpSpPr>
      <xdr:grpSpPr>
        <a:xfrm>
          <a:off x="1581150" y="8382000"/>
          <a:ext cx="3409950" cy="361950"/>
          <a:chOff x="1581150" y="1181100"/>
          <a:chExt cx="3409950" cy="361950"/>
        </a:xfrm>
        <a:solidFill>
          <a:srgbClr val="FFFFFF"/>
        </a:solidFill>
      </xdr:grpSpPr>
      <xdr:grpSp>
        <xdr:nvGrpSpPr>
          <xdr:cNvPr id="271" name="グループ化 259"/>
          <xdr:cNvGrpSpPr>
            <a:grpSpLocks/>
          </xdr:cNvGrpSpPr>
        </xdr:nvGrpSpPr>
        <xdr:grpSpPr>
          <a:xfrm>
            <a:off x="1581150" y="1200193"/>
            <a:ext cx="3400573" cy="333356"/>
            <a:chOff x="1562099" y="800100"/>
            <a:chExt cx="3429001" cy="330747"/>
          </a:xfrm>
          <a:solidFill>
            <a:srgbClr val="FFFFFF"/>
          </a:solidFill>
        </xdr:grpSpPr>
        <xdr:pic>
          <xdr:nvPicPr>
            <xdr:cNvPr id="272" name="図 26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62099" y="923965"/>
              <a:ext cx="3429001" cy="20688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73" name="テキスト ボックス 307"/>
            <xdr:cNvSpPr txBox="1">
              <a:spLocks noChangeArrowheads="1"/>
            </xdr:cNvSpPr>
          </xdr:nvSpPr>
          <xdr:spPr>
            <a:xfrm>
              <a:off x="1687258" y="800100"/>
              <a:ext cx="3284983" cy="1322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０　　　　　　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２　　　　　　　　　　４　　　　　　　　　　６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８以上</a:t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8</xdr:row>
      <xdr:rowOff>47625</xdr:rowOff>
    </xdr:from>
    <xdr:to>
      <xdr:col>13</xdr:col>
      <xdr:colOff>628650</xdr:colOff>
      <xdr:row>24</xdr:row>
      <xdr:rowOff>28575</xdr:rowOff>
    </xdr:to>
    <xdr:graphicFrame>
      <xdr:nvGraphicFramePr>
        <xdr:cNvPr id="1" name="グラフ 1"/>
        <xdr:cNvGraphicFramePr/>
      </xdr:nvGraphicFramePr>
      <xdr:xfrm>
        <a:off x="6324600" y="1447800"/>
        <a:ext cx="2886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12</xdr:row>
      <xdr:rowOff>85725</xdr:rowOff>
    </xdr:from>
    <xdr:to>
      <xdr:col>8</xdr:col>
      <xdr:colOff>619125</xdr:colOff>
      <xdr:row>27</xdr:row>
      <xdr:rowOff>85725</xdr:rowOff>
    </xdr:to>
    <xdr:graphicFrame>
      <xdr:nvGraphicFramePr>
        <xdr:cNvPr id="2" name="グラフ 1"/>
        <xdr:cNvGraphicFramePr/>
      </xdr:nvGraphicFramePr>
      <xdr:xfrm>
        <a:off x="2714625" y="2181225"/>
        <a:ext cx="28860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0.50825</cdr:x>
      <cdr:y>0.04225</cdr:y>
    </cdr:from>
    <cdr:to>
      <cdr:x>0.977</cdr:x>
      <cdr:y>0.15125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57325" y="114300"/>
          <a:ext cx="1352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y=-0.0232x+0.2903</a:t>
          </a:r>
        </a:p>
      </cdr:txBody>
    </cdr:sp>
  </cdr:relSizeAnchor>
  <cdr:relSizeAnchor xmlns:cdr="http://schemas.openxmlformats.org/drawingml/2006/chartDrawing">
    <cdr:from>
      <cdr:x>0.2</cdr:x>
      <cdr:y>0.17675</cdr:y>
    </cdr:from>
    <cdr:to>
      <cdr:x>0.21625</cdr:x>
      <cdr:y>0.1945</cdr:y>
    </cdr:to>
    <cdr:sp>
      <cdr:nvSpPr>
        <cdr:cNvPr id="2" name="円/楕円 3"/>
        <cdr:cNvSpPr>
          <a:spLocks/>
        </cdr:cNvSpPr>
      </cdr:nvSpPr>
      <cdr:spPr>
        <a:xfrm>
          <a:off x="571500" y="476250"/>
          <a:ext cx="47625" cy="476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0.20825</cdr:x>
      <cdr:y>0.18425</cdr:y>
    </cdr:from>
    <cdr:to>
      <cdr:x>0.93825</cdr:x>
      <cdr:y>0.71625</cdr:y>
    </cdr:to>
    <cdr:sp>
      <cdr:nvSpPr>
        <cdr:cNvPr id="3" name="直線コネクタ 5"/>
        <cdr:cNvSpPr>
          <a:spLocks/>
        </cdr:cNvSpPr>
      </cdr:nvSpPr>
      <cdr:spPr>
        <a:xfrm>
          <a:off x="600075" y="495300"/>
          <a:ext cx="2105025" cy="1447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0.92975</cdr:x>
      <cdr:y>0.70625</cdr:y>
    </cdr:from>
    <cdr:to>
      <cdr:x>0.946</cdr:x>
      <cdr:y>0.72375</cdr:y>
    </cdr:to>
    <cdr:sp>
      <cdr:nvSpPr>
        <cdr:cNvPr id="4" name="円/楕円 6"/>
        <cdr:cNvSpPr>
          <a:spLocks/>
        </cdr:cNvSpPr>
      </cdr:nvSpPr>
      <cdr:spPr>
        <a:xfrm>
          <a:off x="2676525" y="1914525"/>
          <a:ext cx="47625" cy="476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39"/>
  <sheetViews>
    <sheetView zoomScalePageLayoutView="0" workbookViewId="0" topLeftCell="A1">
      <selection activeCell="S35" sqref="S35"/>
    </sheetView>
  </sheetViews>
  <sheetFormatPr defaultColWidth="9.00390625" defaultRowHeight="13.5"/>
  <cols>
    <col min="3" max="3" width="10.875" style="0" bestFit="1" customWidth="1"/>
  </cols>
  <sheetData>
    <row r="9" ht="13.5">
      <c r="B9" t="s">
        <v>89</v>
      </c>
    </row>
    <row r="11" ht="13.5">
      <c r="B11" t="s">
        <v>90</v>
      </c>
    </row>
    <row r="12" spans="2:4" ht="13.5">
      <c r="B12">
        <v>1</v>
      </c>
      <c r="C12" t="s">
        <v>91</v>
      </c>
      <c r="D12" t="s">
        <v>92</v>
      </c>
    </row>
    <row r="13" ht="13.5">
      <c r="D13" t="s">
        <v>93</v>
      </c>
    </row>
    <row r="14" ht="13.5">
      <c r="D14" t="s">
        <v>94</v>
      </c>
    </row>
    <row r="16" spans="2:4" ht="13.5">
      <c r="B16">
        <v>2</v>
      </c>
      <c r="C16" t="s">
        <v>95</v>
      </c>
      <c r="D16" t="s">
        <v>97</v>
      </c>
    </row>
    <row r="17" ht="13.5">
      <c r="D17" t="s">
        <v>96</v>
      </c>
    </row>
    <row r="18" ht="13.5">
      <c r="D18" t="s">
        <v>98</v>
      </c>
    </row>
    <row r="19" spans="5:8" ht="13.5">
      <c r="E19" s="75" t="s">
        <v>31</v>
      </c>
      <c r="F19" s="75" t="s">
        <v>32</v>
      </c>
      <c r="G19" s="75" t="s">
        <v>33</v>
      </c>
      <c r="H19" s="76" t="s">
        <v>88</v>
      </c>
    </row>
    <row r="20" spans="5:8" ht="13.5" customHeight="1">
      <c r="E20" s="123" t="s">
        <v>101</v>
      </c>
      <c r="F20" s="123" t="s">
        <v>100</v>
      </c>
      <c r="G20" s="123" t="s">
        <v>99</v>
      </c>
      <c r="H20" s="123" t="s">
        <v>102</v>
      </c>
    </row>
    <row r="21" spans="5:8" ht="13.5">
      <c r="E21" s="123"/>
      <c r="F21" s="123"/>
      <c r="G21" s="123"/>
      <c r="H21" s="123"/>
    </row>
    <row r="22" spans="5:8" ht="13.5">
      <c r="E22" s="123"/>
      <c r="F22" s="123"/>
      <c r="G22" s="123"/>
      <c r="H22" s="123"/>
    </row>
    <row r="23" ht="13.5">
      <c r="D23" t="s">
        <v>103</v>
      </c>
    </row>
    <row r="24" spans="5:7" ht="13.5">
      <c r="E24" s="77" t="s">
        <v>37</v>
      </c>
      <c r="F24" s="77" t="s">
        <v>38</v>
      </c>
      <c r="G24" s="77" t="s">
        <v>39</v>
      </c>
    </row>
    <row r="25" spans="5:7" ht="13.5" customHeight="1">
      <c r="E25" s="124" t="s">
        <v>104</v>
      </c>
      <c r="F25" s="124" t="s">
        <v>105</v>
      </c>
      <c r="G25" s="124" t="s">
        <v>106</v>
      </c>
    </row>
    <row r="26" spans="5:7" ht="13.5">
      <c r="E26" s="124"/>
      <c r="F26" s="124"/>
      <c r="G26" s="124"/>
    </row>
    <row r="27" spans="5:7" ht="13.5">
      <c r="E27" s="124"/>
      <c r="F27" s="124"/>
      <c r="G27" s="124"/>
    </row>
    <row r="28" spans="5:7" ht="13.5">
      <c r="E28" s="124"/>
      <c r="F28" s="124"/>
      <c r="G28" s="124"/>
    </row>
    <row r="30" spans="2:4" ht="13.5">
      <c r="B30">
        <v>3</v>
      </c>
      <c r="C30" t="s">
        <v>107</v>
      </c>
      <c r="D30" t="s">
        <v>108</v>
      </c>
    </row>
    <row r="31" ht="13.5">
      <c r="D31" t="s">
        <v>109</v>
      </c>
    </row>
    <row r="32" ht="13.5">
      <c r="D32" t="s">
        <v>110</v>
      </c>
    </row>
    <row r="34" ht="13.5">
      <c r="B34" t="s">
        <v>111</v>
      </c>
    </row>
    <row r="35" ht="13.5">
      <c r="B35" t="s">
        <v>112</v>
      </c>
    </row>
    <row r="37" spans="2:4" ht="13.5">
      <c r="B37">
        <v>4</v>
      </c>
      <c r="C37" t="s">
        <v>170</v>
      </c>
      <c r="D37" t="s">
        <v>171</v>
      </c>
    </row>
    <row r="38" ht="13.5">
      <c r="D38" t="s">
        <v>172</v>
      </c>
    </row>
    <row r="39" ht="13.5">
      <c r="D39" t="s">
        <v>173</v>
      </c>
    </row>
  </sheetData>
  <sheetProtection/>
  <mergeCells count="7">
    <mergeCell ref="H20:H22"/>
    <mergeCell ref="E25:E28"/>
    <mergeCell ref="F25:F28"/>
    <mergeCell ref="G25:G28"/>
    <mergeCell ref="G20:G22"/>
    <mergeCell ref="F20:F22"/>
    <mergeCell ref="E20:E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zoomScalePageLayoutView="0" workbookViewId="0" topLeftCell="A1">
      <selection activeCell="L11" sqref="L11"/>
    </sheetView>
  </sheetViews>
  <sheetFormatPr defaultColWidth="9.00390625" defaultRowHeight="13.5"/>
  <sheetData>
    <row r="1" ht="13.5" customHeight="1" thickBot="1">
      <c r="B1" s="14"/>
    </row>
    <row r="2" spans="2:13" ht="13.5" customHeight="1">
      <c r="B2" s="135" t="s">
        <v>22</v>
      </c>
      <c r="C2" s="135"/>
      <c r="D2" s="135"/>
      <c r="E2" s="135"/>
      <c r="F2" s="135"/>
      <c r="G2" s="135"/>
      <c r="I2" s="17"/>
      <c r="J2" s="18" t="s">
        <v>3</v>
      </c>
      <c r="K2" s="18" t="s">
        <v>4</v>
      </c>
      <c r="L2" s="19" t="s">
        <v>5</v>
      </c>
      <c r="M2" s="20"/>
    </row>
    <row r="3" spans="2:13" ht="13.5" customHeight="1" thickBot="1">
      <c r="B3" s="135"/>
      <c r="C3" s="135"/>
      <c r="D3" s="135"/>
      <c r="E3" s="135"/>
      <c r="F3" s="135"/>
      <c r="G3" s="135"/>
      <c r="I3" s="21">
        <v>1</v>
      </c>
      <c r="J3" s="22">
        <v>0</v>
      </c>
      <c r="K3" s="23">
        <v>0</v>
      </c>
      <c r="L3" s="24">
        <f>K3*5*(100/3)*(50/1000)*0.034*1.1*(('ざっくり判定'!B4)/5)</f>
        <v>0</v>
      </c>
      <c r="M3" s="25"/>
    </row>
    <row r="4" spans="2:13" ht="13.5" customHeight="1">
      <c r="B4" s="133">
        <v>5</v>
      </c>
      <c r="C4" s="136" t="s">
        <v>0</v>
      </c>
      <c r="D4" s="136"/>
      <c r="E4" s="136"/>
      <c r="F4" s="136"/>
      <c r="G4" s="136"/>
      <c r="I4" s="21">
        <v>2</v>
      </c>
      <c r="J4" s="26" t="s">
        <v>6</v>
      </c>
      <c r="K4" s="27">
        <f>(K3+K5)/2</f>
        <v>2.5</v>
      </c>
      <c r="L4" s="28">
        <f>K4*5*(100/3)*(50/1000)*0.034*1.1*(('ざっくり判定'!B4)/5)</f>
        <v>0.7791666666666669</v>
      </c>
      <c r="M4" s="25"/>
    </row>
    <row r="5" spans="1:13" ht="13.5" customHeight="1" thickBot="1">
      <c r="A5" s="1"/>
      <c r="B5" s="134"/>
      <c r="C5" s="136"/>
      <c r="D5" s="136"/>
      <c r="E5" s="136"/>
      <c r="F5" s="136"/>
      <c r="G5" s="136"/>
      <c r="I5" s="21">
        <v>3</v>
      </c>
      <c r="J5" s="26">
        <v>5</v>
      </c>
      <c r="K5" s="27">
        <v>5</v>
      </c>
      <c r="L5" s="28">
        <f>K5*5*(100/3)*(50/1000)*0.034*1.1*(('ざっくり判定'!B4)/5)</f>
        <v>1.5583333333333338</v>
      </c>
      <c r="M5" s="25"/>
    </row>
    <row r="6" spans="1:13" ht="13.5" customHeight="1">
      <c r="A6" s="1"/>
      <c r="B6" s="7"/>
      <c r="C6" s="7"/>
      <c r="D6" s="7"/>
      <c r="E6" s="7"/>
      <c r="F6" s="7"/>
      <c r="G6" s="7"/>
      <c r="I6" s="21">
        <v>4</v>
      </c>
      <c r="J6" s="26" t="s">
        <v>7</v>
      </c>
      <c r="K6" s="27">
        <f>(K5+K7)/2</f>
        <v>7.5</v>
      </c>
      <c r="L6" s="28">
        <f>K6*5*(100/3)*(50/1000)*0.034*1.1*(('ざっくり判定'!B4)/5)</f>
        <v>2.3375000000000004</v>
      </c>
      <c r="M6" s="25"/>
    </row>
    <row r="7" spans="2:13" ht="13.5" customHeight="1">
      <c r="B7" s="7"/>
      <c r="C7" s="7"/>
      <c r="D7" s="7"/>
      <c r="E7" s="7"/>
      <c r="F7" s="7"/>
      <c r="G7" s="7"/>
      <c r="I7" s="21">
        <v>5</v>
      </c>
      <c r="J7" s="26">
        <v>10</v>
      </c>
      <c r="K7" s="27">
        <v>10</v>
      </c>
      <c r="L7" s="28">
        <f>K7*5*(100/3)*(50/1000)*0.034*1.1*(('ざっくり判定'!B4)/5)</f>
        <v>3.1166666666666676</v>
      </c>
      <c r="M7" s="25"/>
    </row>
    <row r="8" spans="1:32" s="1" customFormat="1" ht="13.5" customHeight="1">
      <c r="A8"/>
      <c r="B8" s="7"/>
      <c r="C8" s="7"/>
      <c r="D8" s="7"/>
      <c r="E8" s="7"/>
      <c r="F8" s="7"/>
      <c r="G8" s="7"/>
      <c r="I8" s="21">
        <v>6</v>
      </c>
      <c r="J8" s="26" t="s">
        <v>8</v>
      </c>
      <c r="K8" s="27">
        <f>(K7+K9)/2</f>
        <v>11.5</v>
      </c>
      <c r="L8" s="28">
        <f>K8*5*(100/3)*(50/1000)*0.034*1.1*(('ざっくり判定'!B4)/5)</f>
        <v>3.5841666666666674</v>
      </c>
      <c r="M8" s="2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1" customFormat="1" ht="13.5" customHeight="1">
      <c r="A9"/>
      <c r="B9" s="7"/>
      <c r="C9" s="7"/>
      <c r="D9" s="7"/>
      <c r="E9" s="7"/>
      <c r="F9" s="7"/>
      <c r="G9" s="7"/>
      <c r="I9" s="21">
        <v>7</v>
      </c>
      <c r="J9" s="26">
        <v>13</v>
      </c>
      <c r="K9" s="27">
        <v>13</v>
      </c>
      <c r="L9" s="28">
        <f>K9*5*(100/3)*(50/1000)*0.034*1.1*(('ざっくり判定'!B4)/5)</f>
        <v>4.0516666666666685</v>
      </c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7" ht="13.5" customHeight="1">
      <c r="B10" s="7"/>
      <c r="C10" s="7"/>
      <c r="D10" s="7"/>
      <c r="E10" s="7"/>
      <c r="F10" s="7"/>
      <c r="G10" s="7"/>
      <c r="I10" s="21">
        <v>8</v>
      </c>
      <c r="J10" s="26" t="s">
        <v>9</v>
      </c>
      <c r="K10" s="27">
        <f>(K9+K11)/2</f>
        <v>16.5</v>
      </c>
      <c r="L10" s="28">
        <f>K10*5*(100/3)*(50/1000)*0.034*1.1*(('ざっくり判定'!B4)/5)</f>
        <v>5.142500000000001</v>
      </c>
      <c r="M10" s="25"/>
      <c r="AG10" s="1"/>
      <c r="AH10" s="1"/>
      <c r="AI10" s="1"/>
      <c r="AJ10" s="1"/>
      <c r="AK10" s="1"/>
    </row>
    <row r="11" spans="2:37" ht="13.5" customHeight="1">
      <c r="B11" s="7"/>
      <c r="C11" s="7"/>
      <c r="D11" s="7"/>
      <c r="E11" s="7"/>
      <c r="F11" s="7"/>
      <c r="G11" s="7"/>
      <c r="I11" s="21">
        <v>9</v>
      </c>
      <c r="J11" s="26">
        <v>20</v>
      </c>
      <c r="K11" s="27">
        <v>20</v>
      </c>
      <c r="L11" s="28">
        <f>K11*5*(100/3)*(50/1000)*0.034*1.1*(('ざっくり判定'!B4)/5)</f>
        <v>6.233333333333335</v>
      </c>
      <c r="M11" s="25"/>
      <c r="AK11" s="1"/>
    </row>
    <row r="12" spans="2:37" ht="13.5" customHeight="1">
      <c r="B12" s="7"/>
      <c r="C12" s="7"/>
      <c r="D12" s="7"/>
      <c r="E12" s="7"/>
      <c r="F12" s="7"/>
      <c r="G12" s="7"/>
      <c r="I12" s="21">
        <v>10</v>
      </c>
      <c r="J12" s="26" t="s">
        <v>10</v>
      </c>
      <c r="K12" s="27">
        <f>(K11+K13)/2</f>
        <v>35</v>
      </c>
      <c r="L12" s="28">
        <f>K12*5*(100/3)*(50/1000)*0.034*1.1*(('ざっくり判定'!B4)/5)</f>
        <v>10.908333333333335</v>
      </c>
      <c r="M12" s="25"/>
      <c r="AK12" s="1"/>
    </row>
    <row r="13" spans="2:13" ht="13.5" customHeight="1">
      <c r="B13" s="7"/>
      <c r="C13" s="7"/>
      <c r="D13" s="7"/>
      <c r="E13" s="7"/>
      <c r="F13" s="7"/>
      <c r="G13" s="7"/>
      <c r="I13" s="21">
        <v>11</v>
      </c>
      <c r="J13" s="26">
        <v>50</v>
      </c>
      <c r="K13" s="27">
        <v>50</v>
      </c>
      <c r="L13" s="28">
        <f>K13*5*(100/3)*(50/1000)*0.034*1.1*(('ざっくり判定'!B4)/5)</f>
        <v>15.583333333333337</v>
      </c>
      <c r="M13" s="25"/>
    </row>
    <row r="14" spans="2:13" ht="13.5" customHeight="1">
      <c r="B14" s="7"/>
      <c r="C14" s="7"/>
      <c r="D14" s="7"/>
      <c r="E14" s="7"/>
      <c r="F14" s="7"/>
      <c r="G14" s="7"/>
      <c r="I14" s="21">
        <v>12</v>
      </c>
      <c r="J14" s="26" t="s">
        <v>11</v>
      </c>
      <c r="K14" s="27">
        <f>(K13+K15)/2</f>
        <v>75</v>
      </c>
      <c r="L14" s="28">
        <f>K14*5*(100/3)*(50/1000)*0.034*1.1*(('ざっくり判定'!B4)/5)</f>
        <v>23.375000000000004</v>
      </c>
      <c r="M14" s="25"/>
    </row>
    <row r="15" spans="2:13" ht="13.5" customHeight="1">
      <c r="B15" s="7"/>
      <c r="C15" s="7"/>
      <c r="D15" s="7"/>
      <c r="E15" s="7"/>
      <c r="F15" s="7"/>
      <c r="G15" s="7"/>
      <c r="I15" s="21">
        <v>13</v>
      </c>
      <c r="J15" s="29">
        <v>100</v>
      </c>
      <c r="K15" s="30">
        <v>100</v>
      </c>
      <c r="L15" s="31">
        <f>K15*5*(100/3)*(50/1000)*0.034*1.1*(('ざっくり判定'!B4)/5)</f>
        <v>31.166666666666675</v>
      </c>
      <c r="M15" s="25"/>
    </row>
    <row r="16" spans="2:13" ht="13.5" customHeight="1" thickBot="1">
      <c r="B16" s="7"/>
      <c r="C16" s="7"/>
      <c r="D16" s="7"/>
      <c r="E16" s="7"/>
      <c r="F16" s="7"/>
      <c r="G16" s="7"/>
      <c r="I16" s="16"/>
      <c r="J16" s="7"/>
      <c r="K16" s="7"/>
      <c r="L16" s="7"/>
      <c r="M16" s="25"/>
    </row>
    <row r="17" spans="2:13" ht="13.5" customHeight="1" thickBot="1">
      <c r="B17" s="7"/>
      <c r="C17" s="7"/>
      <c r="D17" s="7"/>
      <c r="E17" s="7"/>
      <c r="F17" s="7"/>
      <c r="G17" s="7"/>
      <c r="I17" s="32"/>
      <c r="J17" s="33">
        <v>13</v>
      </c>
      <c r="K17" s="34" t="s">
        <v>12</v>
      </c>
      <c r="L17" s="34"/>
      <c r="M17" s="35"/>
    </row>
    <row r="18" spans="2:7" ht="13.5" customHeight="1">
      <c r="B18" s="7"/>
      <c r="C18" s="7"/>
      <c r="D18" s="7"/>
      <c r="E18" s="7"/>
      <c r="F18" s="7"/>
      <c r="G18" s="7"/>
    </row>
    <row r="19" spans="2:7" ht="13.5" customHeight="1" thickBot="1">
      <c r="B19" s="7"/>
      <c r="C19" s="7"/>
      <c r="D19" s="7"/>
      <c r="E19" s="7"/>
      <c r="F19" s="7"/>
      <c r="G19" s="7"/>
    </row>
    <row r="20" spans="2:16" ht="13.5" customHeight="1" thickBot="1">
      <c r="B20" s="7"/>
      <c r="C20" s="7"/>
      <c r="D20" s="7"/>
      <c r="E20" s="7"/>
      <c r="F20" s="7"/>
      <c r="G20" s="7"/>
      <c r="I20" s="9">
        <v>0</v>
      </c>
      <c r="J20" s="10" t="s">
        <v>13</v>
      </c>
      <c r="K20" s="10"/>
      <c r="L20" s="10"/>
      <c r="M20" s="10"/>
      <c r="N20" s="10"/>
      <c r="O20" s="10"/>
      <c r="P20" s="8"/>
    </row>
    <row r="21" spans="2:16" ht="13.5" customHeight="1">
      <c r="B21" s="7"/>
      <c r="C21" s="125" t="s">
        <v>1</v>
      </c>
      <c r="D21" s="126"/>
      <c r="E21" s="129">
        <f>VLOOKUP('ざっくり判定'!J17,'ざっくり判定'!I3:L15,4,FALSE)</f>
        <v>31.166666666666675</v>
      </c>
      <c r="F21" s="130"/>
      <c r="G21" s="7"/>
      <c r="I21" s="5">
        <v>1</v>
      </c>
      <c r="J21" s="3" t="s">
        <v>14</v>
      </c>
      <c r="K21" s="3"/>
      <c r="L21" s="3"/>
      <c r="M21" s="3"/>
      <c r="N21" s="3"/>
      <c r="O21" s="3"/>
      <c r="P21" s="6"/>
    </row>
    <row r="22" spans="2:16" ht="13.5" customHeight="1" thickBot="1">
      <c r="B22" s="7"/>
      <c r="C22" s="127"/>
      <c r="D22" s="128"/>
      <c r="E22" s="131"/>
      <c r="F22" s="132"/>
      <c r="G22" s="7"/>
      <c r="I22" s="5">
        <v>2</v>
      </c>
      <c r="J22" s="3" t="s">
        <v>15</v>
      </c>
      <c r="K22" s="3"/>
      <c r="L22" s="3"/>
      <c r="M22" s="3"/>
      <c r="N22" s="3"/>
      <c r="O22" s="3"/>
      <c r="P22" s="6"/>
    </row>
    <row r="23" spans="2:16" ht="13.5" customHeight="1">
      <c r="B23" s="137" t="s">
        <v>2</v>
      </c>
      <c r="C23" s="138" t="str">
        <f>IF(E21="","",VLOOKUP(E21,I20:J40,2))</f>
        <v>可給態窒素量は非常に高いです。
もう一度，測定をやり直してください。</v>
      </c>
      <c r="D23" s="138"/>
      <c r="E23" s="138"/>
      <c r="F23" s="138"/>
      <c r="G23" s="138"/>
      <c r="I23" s="5">
        <v>3</v>
      </c>
      <c r="J23" s="3" t="s">
        <v>15</v>
      </c>
      <c r="K23" s="3"/>
      <c r="L23" s="3"/>
      <c r="M23" s="3"/>
      <c r="N23" s="3"/>
      <c r="O23" s="3"/>
      <c r="P23" s="6"/>
    </row>
    <row r="24" spans="2:16" ht="13.5" customHeight="1">
      <c r="B24" s="137"/>
      <c r="C24" s="138"/>
      <c r="D24" s="138"/>
      <c r="E24" s="138"/>
      <c r="F24" s="138"/>
      <c r="G24" s="138"/>
      <c r="I24" s="5">
        <v>4</v>
      </c>
      <c r="J24" s="3" t="s">
        <v>16</v>
      </c>
      <c r="K24" s="3"/>
      <c r="L24" s="3"/>
      <c r="M24" s="3"/>
      <c r="N24" s="3"/>
      <c r="O24" s="3"/>
      <c r="P24" s="6"/>
    </row>
    <row r="25" spans="2:16" ht="13.5" customHeight="1">
      <c r="B25" s="137"/>
      <c r="C25" s="138"/>
      <c r="D25" s="138"/>
      <c r="E25" s="138"/>
      <c r="F25" s="138"/>
      <c r="G25" s="138"/>
      <c r="I25" s="5">
        <v>5</v>
      </c>
      <c r="J25" s="3" t="s">
        <v>17</v>
      </c>
      <c r="K25" s="3"/>
      <c r="L25" s="3"/>
      <c r="M25" s="3"/>
      <c r="N25" s="3"/>
      <c r="O25" s="3"/>
      <c r="P25" s="6"/>
    </row>
    <row r="26" spans="2:16" ht="13.5" customHeight="1">
      <c r="B26" s="7"/>
      <c r="C26" s="7"/>
      <c r="D26" s="7"/>
      <c r="E26" s="7"/>
      <c r="F26" s="7"/>
      <c r="G26" s="7"/>
      <c r="I26" s="5">
        <v>6</v>
      </c>
      <c r="J26" s="3" t="s">
        <v>18</v>
      </c>
      <c r="K26" s="3"/>
      <c r="L26" s="3"/>
      <c r="M26" s="3"/>
      <c r="N26" s="3"/>
      <c r="O26" s="3"/>
      <c r="P26" s="6"/>
    </row>
    <row r="27" spans="2:16" ht="13.5" customHeight="1">
      <c r="B27" s="7" t="s">
        <v>113</v>
      </c>
      <c r="C27" s="7"/>
      <c r="D27" s="3"/>
      <c r="E27" s="3"/>
      <c r="F27" s="3"/>
      <c r="G27" s="3"/>
      <c r="I27" s="5">
        <v>7</v>
      </c>
      <c r="J27" s="3" t="s">
        <v>18</v>
      </c>
      <c r="K27" s="3"/>
      <c r="L27" s="3"/>
      <c r="M27" s="3"/>
      <c r="N27" s="3"/>
      <c r="O27" s="3"/>
      <c r="P27" s="6"/>
    </row>
    <row r="28" spans="2:16" ht="13.5" customHeight="1">
      <c r="B28" s="2"/>
      <c r="C28" s="2"/>
      <c r="I28" s="5">
        <v>8</v>
      </c>
      <c r="J28" s="3" t="s">
        <v>18</v>
      </c>
      <c r="K28" s="3"/>
      <c r="L28" s="3"/>
      <c r="M28" s="3"/>
      <c r="N28" s="3"/>
      <c r="O28" s="3"/>
      <c r="P28" s="6"/>
    </row>
    <row r="29" spans="2:16" ht="13.5" customHeight="1">
      <c r="B29" s="2"/>
      <c r="C29" s="2"/>
      <c r="D29" s="2"/>
      <c r="E29" s="2"/>
      <c r="F29" s="2"/>
      <c r="G29" s="2"/>
      <c r="I29" s="5">
        <v>9</v>
      </c>
      <c r="J29" s="3" t="s">
        <v>18</v>
      </c>
      <c r="K29" s="3"/>
      <c r="L29" s="3"/>
      <c r="M29" s="3"/>
      <c r="N29" s="3"/>
      <c r="O29" s="3"/>
      <c r="P29" s="6"/>
    </row>
    <row r="30" spans="2:16" ht="13.5" customHeight="1">
      <c r="B30" s="2"/>
      <c r="C30" s="2"/>
      <c r="D30" s="2"/>
      <c r="E30" s="2"/>
      <c r="F30" s="2"/>
      <c r="G30" s="2"/>
      <c r="I30" s="5">
        <v>10</v>
      </c>
      <c r="J30" s="3" t="s">
        <v>19</v>
      </c>
      <c r="K30" s="3"/>
      <c r="L30" s="3"/>
      <c r="M30" s="3"/>
      <c r="N30" s="3"/>
      <c r="O30" s="3"/>
      <c r="P30" s="6"/>
    </row>
    <row r="31" spans="2:16" ht="13.5" customHeight="1">
      <c r="B31" s="2"/>
      <c r="C31" s="2"/>
      <c r="D31" s="2"/>
      <c r="E31" s="2"/>
      <c r="F31" s="2"/>
      <c r="G31" s="2"/>
      <c r="I31" s="5">
        <v>11</v>
      </c>
      <c r="J31" s="3" t="s">
        <v>19</v>
      </c>
      <c r="K31" s="3"/>
      <c r="L31" s="3"/>
      <c r="M31" s="3"/>
      <c r="N31" s="3"/>
      <c r="O31" s="3"/>
      <c r="P31" s="6"/>
    </row>
    <row r="32" spans="2:16" ht="13.5" customHeight="1">
      <c r="B32" s="2"/>
      <c r="C32" s="2"/>
      <c r="D32" s="2"/>
      <c r="E32" s="2"/>
      <c r="F32" s="2"/>
      <c r="G32" s="2"/>
      <c r="I32" s="5">
        <v>12</v>
      </c>
      <c r="J32" s="3" t="s">
        <v>19</v>
      </c>
      <c r="K32" s="3"/>
      <c r="L32" s="3"/>
      <c r="M32" s="3"/>
      <c r="N32" s="3"/>
      <c r="O32" s="3"/>
      <c r="P32" s="6"/>
    </row>
    <row r="33" spans="2:16" ht="13.5" customHeight="1">
      <c r="B33" s="2"/>
      <c r="C33" s="2"/>
      <c r="D33" s="2"/>
      <c r="E33" s="2"/>
      <c r="F33" s="2"/>
      <c r="G33" s="2"/>
      <c r="I33" s="5">
        <v>13</v>
      </c>
      <c r="J33" s="3" t="s">
        <v>19</v>
      </c>
      <c r="K33" s="3"/>
      <c r="L33" s="3"/>
      <c r="M33" s="3"/>
      <c r="N33" s="3"/>
      <c r="O33" s="3"/>
      <c r="P33" s="6"/>
    </row>
    <row r="34" spans="2:16" ht="13.5" customHeight="1">
      <c r="B34" s="2"/>
      <c r="C34" s="2"/>
      <c r="D34" s="2"/>
      <c r="E34" s="2"/>
      <c r="F34" s="2"/>
      <c r="G34" s="2"/>
      <c r="I34" s="5">
        <v>14</v>
      </c>
      <c r="J34" s="3" t="s">
        <v>19</v>
      </c>
      <c r="K34" s="3"/>
      <c r="L34" s="3"/>
      <c r="M34" s="3"/>
      <c r="N34" s="3"/>
      <c r="O34" s="3"/>
      <c r="P34" s="6"/>
    </row>
    <row r="35" spans="2:16" ht="13.5" customHeight="1">
      <c r="B35" s="2"/>
      <c r="C35" s="2"/>
      <c r="D35" s="2"/>
      <c r="E35" s="2"/>
      <c r="F35" s="2"/>
      <c r="G35" s="2"/>
      <c r="I35" s="5">
        <v>15</v>
      </c>
      <c r="J35" s="3" t="s">
        <v>20</v>
      </c>
      <c r="K35" s="3"/>
      <c r="L35" s="3"/>
      <c r="M35" s="3"/>
      <c r="N35" s="3"/>
      <c r="O35" s="3"/>
      <c r="P35" s="6"/>
    </row>
    <row r="36" spans="2:16" ht="13.5" customHeight="1">
      <c r="B36" s="2"/>
      <c r="C36" s="2"/>
      <c r="D36" s="2"/>
      <c r="E36" s="2"/>
      <c r="F36" s="2"/>
      <c r="G36" s="2"/>
      <c r="I36" s="5">
        <v>16</v>
      </c>
      <c r="J36" s="3" t="s">
        <v>20</v>
      </c>
      <c r="K36" s="3"/>
      <c r="L36" s="3"/>
      <c r="M36" s="3"/>
      <c r="N36" s="3"/>
      <c r="O36" s="3"/>
      <c r="P36" s="6"/>
    </row>
    <row r="37" spans="2:16" ht="13.5" customHeight="1">
      <c r="B37" s="2"/>
      <c r="C37" s="2"/>
      <c r="D37" s="2"/>
      <c r="E37" s="2"/>
      <c r="F37" s="2"/>
      <c r="G37" s="2"/>
      <c r="I37" s="5">
        <v>17</v>
      </c>
      <c r="J37" s="3" t="s">
        <v>20</v>
      </c>
      <c r="K37" s="3"/>
      <c r="L37" s="3"/>
      <c r="M37" s="3"/>
      <c r="N37" s="3"/>
      <c r="O37" s="3"/>
      <c r="P37" s="6"/>
    </row>
    <row r="38" spans="2:16" ht="13.5" customHeight="1">
      <c r="B38" s="2"/>
      <c r="C38" s="2"/>
      <c r="D38" s="2"/>
      <c r="E38" s="2"/>
      <c r="F38" s="2"/>
      <c r="G38" s="2"/>
      <c r="I38" s="5">
        <v>18</v>
      </c>
      <c r="J38" s="3" t="s">
        <v>20</v>
      </c>
      <c r="K38" s="3"/>
      <c r="L38" s="3"/>
      <c r="M38" s="3"/>
      <c r="N38" s="3"/>
      <c r="O38" s="3"/>
      <c r="P38" s="6"/>
    </row>
    <row r="39" spans="2:16" ht="13.5" customHeight="1">
      <c r="B39" s="2"/>
      <c r="C39" s="2"/>
      <c r="D39" s="2"/>
      <c r="E39" s="2"/>
      <c r="F39" s="2"/>
      <c r="G39" s="2"/>
      <c r="I39" s="5">
        <v>19</v>
      </c>
      <c r="J39" s="3" t="s">
        <v>20</v>
      </c>
      <c r="K39" s="3"/>
      <c r="L39" s="3"/>
      <c r="M39" s="3"/>
      <c r="N39" s="3"/>
      <c r="O39" s="3"/>
      <c r="P39" s="6"/>
    </row>
    <row r="40" spans="2:16" ht="13.5" customHeight="1" thickBot="1">
      <c r="B40" s="2"/>
      <c r="C40" s="2"/>
      <c r="D40" s="2"/>
      <c r="E40" s="2"/>
      <c r="F40" s="2"/>
      <c r="G40" s="2"/>
      <c r="I40" s="11">
        <v>20</v>
      </c>
      <c r="J40" s="12" t="s">
        <v>21</v>
      </c>
      <c r="K40" s="12"/>
      <c r="L40" s="12"/>
      <c r="M40" s="12"/>
      <c r="N40" s="12"/>
      <c r="O40" s="12"/>
      <c r="P40" s="4"/>
    </row>
    <row r="41" spans="2:7" ht="13.5" customHeight="1">
      <c r="B41" s="2"/>
      <c r="C41" s="2"/>
      <c r="D41" s="2"/>
      <c r="E41" s="2"/>
      <c r="F41" s="2"/>
      <c r="G41" s="2"/>
    </row>
    <row r="42" spans="2:7" ht="13.5" customHeight="1">
      <c r="B42" s="2"/>
      <c r="C42" s="2"/>
      <c r="D42" s="2"/>
      <c r="E42" s="2"/>
      <c r="F42" s="2"/>
      <c r="G42" s="2"/>
    </row>
    <row r="43" spans="2:7" ht="13.5" customHeight="1">
      <c r="B43" s="2"/>
      <c r="C43" s="2"/>
      <c r="D43" s="2"/>
      <c r="E43" s="2"/>
      <c r="F43" s="2"/>
      <c r="G43" s="2"/>
    </row>
    <row r="44" spans="2:7" ht="13.5" customHeight="1">
      <c r="B44" s="2"/>
      <c r="C44" s="2"/>
      <c r="D44" s="2"/>
      <c r="E44" s="2"/>
      <c r="F44" s="2"/>
      <c r="G44" s="2"/>
    </row>
    <row r="45" spans="2:7" ht="13.5" customHeight="1">
      <c r="B45" s="2"/>
      <c r="C45" s="2"/>
      <c r="D45" s="2"/>
      <c r="E45" s="2"/>
      <c r="F45" s="2"/>
      <c r="G45" s="2"/>
    </row>
    <row r="46" spans="2:7" ht="13.5" customHeight="1">
      <c r="B46" s="2"/>
      <c r="C46" s="2"/>
      <c r="D46" s="2"/>
      <c r="E46" s="2"/>
      <c r="F46" s="2"/>
      <c r="G46" s="2"/>
    </row>
    <row r="47" spans="2:7" ht="13.5" customHeight="1">
      <c r="B47" s="2"/>
      <c r="C47" s="2"/>
      <c r="D47" s="2"/>
      <c r="E47" s="2"/>
      <c r="F47" s="2"/>
      <c r="G47" s="2"/>
    </row>
    <row r="48" spans="2:7" ht="13.5" customHeight="1">
      <c r="B48" s="2"/>
      <c r="C48" s="2"/>
      <c r="D48" s="2"/>
      <c r="E48" s="2"/>
      <c r="F48" s="2"/>
      <c r="G48" s="2"/>
    </row>
    <row r="49" spans="2:7" ht="13.5" customHeight="1">
      <c r="B49" s="2"/>
      <c r="C49" s="2"/>
      <c r="D49" s="2"/>
      <c r="E49" s="2"/>
      <c r="F49" s="2"/>
      <c r="G49" s="2"/>
    </row>
    <row r="50" spans="2:7" ht="13.5" customHeight="1">
      <c r="B50" s="2"/>
      <c r="C50" s="2"/>
      <c r="D50" s="2"/>
      <c r="E50" s="2"/>
      <c r="F50" s="2"/>
      <c r="G50" s="2"/>
    </row>
    <row r="51" spans="2:7" ht="13.5" customHeight="1">
      <c r="B51" s="2"/>
      <c r="C51" s="2"/>
      <c r="D51" s="2"/>
      <c r="E51" s="2"/>
      <c r="F51" s="2"/>
      <c r="G51" s="2"/>
    </row>
    <row r="52" spans="2:7" ht="13.5" customHeight="1">
      <c r="B52" s="2"/>
      <c r="C52" s="2"/>
      <c r="D52" s="2"/>
      <c r="E52" s="2"/>
      <c r="F52" s="2"/>
      <c r="G52" s="2"/>
    </row>
    <row r="53" spans="2:7" ht="13.5" customHeight="1">
      <c r="B53" s="2"/>
      <c r="C53" s="2"/>
      <c r="D53" s="2"/>
      <c r="E53" s="2"/>
      <c r="F53" s="2"/>
      <c r="G53" s="2"/>
    </row>
    <row r="54" spans="2:7" ht="13.5" customHeight="1">
      <c r="B54" s="2"/>
      <c r="C54" s="2"/>
      <c r="D54" s="2"/>
      <c r="E54" s="2"/>
      <c r="F54" s="2"/>
      <c r="G54" s="2"/>
    </row>
    <row r="55" spans="2:7" ht="13.5" customHeight="1">
      <c r="B55" s="2"/>
      <c r="C55" s="2"/>
      <c r="D55" s="2"/>
      <c r="E55" s="2"/>
      <c r="F55" s="2"/>
      <c r="G55" s="2"/>
    </row>
    <row r="56" spans="2:7" ht="13.5" customHeight="1">
      <c r="B56" s="2"/>
      <c r="C56" s="2"/>
      <c r="D56" s="2"/>
      <c r="E56" s="2"/>
      <c r="F56" s="2"/>
      <c r="G56" s="2"/>
    </row>
    <row r="57" spans="2:7" ht="13.5" customHeight="1">
      <c r="B57" s="2"/>
      <c r="C57" s="2"/>
      <c r="D57" s="2"/>
      <c r="E57" s="2"/>
      <c r="F57" s="2"/>
      <c r="G57" s="2"/>
    </row>
    <row r="58" spans="2:7" ht="13.5" customHeight="1">
      <c r="B58" s="2"/>
      <c r="C58" s="2"/>
      <c r="D58" s="2"/>
      <c r="E58" s="2"/>
      <c r="F58" s="2"/>
      <c r="G58" s="2"/>
    </row>
    <row r="59" spans="2:7" ht="13.5" customHeight="1">
      <c r="B59" s="2"/>
      <c r="C59" s="2"/>
      <c r="D59" s="2"/>
      <c r="E59" s="2"/>
      <c r="F59" s="2"/>
      <c r="G59" s="2"/>
    </row>
    <row r="60" spans="2:7" ht="13.5" customHeight="1">
      <c r="B60" s="2"/>
      <c r="C60" s="2"/>
      <c r="D60" s="2"/>
      <c r="E60" s="2"/>
      <c r="F60" s="2"/>
      <c r="G60" s="2"/>
    </row>
    <row r="61" spans="2:7" ht="13.5" customHeight="1">
      <c r="B61" s="2"/>
      <c r="C61" s="2"/>
      <c r="D61" s="2"/>
      <c r="E61" s="2"/>
      <c r="F61" s="2"/>
      <c r="G61" s="2"/>
    </row>
    <row r="62" spans="2:7" ht="13.5" customHeight="1">
      <c r="B62" s="2"/>
      <c r="C62" s="2"/>
      <c r="D62" s="2"/>
      <c r="E62" s="2"/>
      <c r="F62" s="2"/>
      <c r="G62" s="2"/>
    </row>
    <row r="63" spans="2:7" ht="13.5" customHeight="1">
      <c r="B63" s="2"/>
      <c r="C63" s="2"/>
      <c r="D63" s="2"/>
      <c r="E63" s="2"/>
      <c r="F63" s="2"/>
      <c r="G63" s="2"/>
    </row>
    <row r="64" spans="2:7" ht="13.5" customHeight="1">
      <c r="B64" s="2"/>
      <c r="C64" s="2"/>
      <c r="D64" s="2"/>
      <c r="E64" s="2"/>
      <c r="F64" s="2"/>
      <c r="G64" s="2"/>
    </row>
    <row r="65" spans="2:7" ht="13.5" customHeight="1">
      <c r="B65" s="2"/>
      <c r="C65" s="2"/>
      <c r="D65" s="2"/>
      <c r="E65" s="2"/>
      <c r="F65" s="2"/>
      <c r="G65" s="2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9" ht="13.5" customHeight="1"/>
    <row r="93" ht="13.5" customHeight="1"/>
  </sheetData>
  <sheetProtection/>
  <mergeCells count="7">
    <mergeCell ref="C21:D22"/>
    <mergeCell ref="E21:F22"/>
    <mergeCell ref="B4:B5"/>
    <mergeCell ref="B2:G3"/>
    <mergeCell ref="C4:G5"/>
    <mergeCell ref="B23:B25"/>
    <mergeCell ref="C23:G25"/>
  </mergeCells>
  <printOptions/>
  <pageMargins left="0.75" right="0.75" top="1" bottom="1" header="0.512" footer="0.512"/>
  <pageSetup fitToHeight="1" fitToWidth="1" horizontalDpi="600" verticalDpi="600" orientation="landscape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7"/>
  <sheetViews>
    <sheetView zoomScalePageLayoutView="0" workbookViewId="0" topLeftCell="A1">
      <selection activeCell="L6" sqref="L6"/>
    </sheetView>
  </sheetViews>
  <sheetFormatPr defaultColWidth="9.00390625" defaultRowHeight="13.5"/>
  <sheetData>
    <row r="1" ht="13.5" customHeight="1" thickBot="1">
      <c r="B1" s="14"/>
    </row>
    <row r="2" spans="2:13" ht="13.5" customHeight="1">
      <c r="B2" s="135" t="s">
        <v>22</v>
      </c>
      <c r="C2" s="135"/>
      <c r="D2" s="135"/>
      <c r="E2" s="135"/>
      <c r="F2" s="135"/>
      <c r="G2" s="135"/>
      <c r="I2" s="17"/>
      <c r="J2" s="18" t="s">
        <v>3</v>
      </c>
      <c r="K2" s="18" t="s">
        <v>4</v>
      </c>
      <c r="L2" s="19" t="s">
        <v>5</v>
      </c>
      <c r="M2" s="20"/>
    </row>
    <row r="3" spans="2:13" ht="13.5" customHeight="1">
      <c r="B3" s="135"/>
      <c r="C3" s="135"/>
      <c r="D3" s="135"/>
      <c r="E3" s="135"/>
      <c r="F3" s="135"/>
      <c r="G3" s="135"/>
      <c r="I3" s="21">
        <v>1</v>
      </c>
      <c r="J3" s="22">
        <v>0</v>
      </c>
      <c r="K3" s="23">
        <v>0</v>
      </c>
      <c r="L3" s="24">
        <f>K3*5*(100/3)*(50/1000)*0.034*1.1*(('ざっくり判定 (低濃度)'!B6)/5)</f>
        <v>0</v>
      </c>
      <c r="M3" s="25"/>
    </row>
    <row r="4" spans="2:13" ht="13.5" customHeight="1">
      <c r="B4" s="36" t="s">
        <v>23</v>
      </c>
      <c r="C4" s="15"/>
      <c r="D4" s="15"/>
      <c r="E4" s="15"/>
      <c r="F4" s="15"/>
      <c r="G4" s="15"/>
      <c r="I4" s="21">
        <v>2</v>
      </c>
      <c r="J4" s="26" t="s">
        <v>24</v>
      </c>
      <c r="K4" s="27">
        <v>1</v>
      </c>
      <c r="L4" s="28">
        <f>K4*5*(100/3)*(50/1000)*0.034*1.1*(('ざっくり判定 (低濃度)'!B6)/5)</f>
        <v>0.31166666666666676</v>
      </c>
      <c r="M4" s="25"/>
    </row>
    <row r="5" spans="1:13" ht="13.5" customHeight="1" thickBot="1">
      <c r="A5" s="1"/>
      <c r="B5" s="15"/>
      <c r="C5" s="15"/>
      <c r="D5" s="15"/>
      <c r="E5" s="15"/>
      <c r="F5" s="15"/>
      <c r="G5" s="15"/>
      <c r="I5" s="21">
        <v>3</v>
      </c>
      <c r="J5" s="26">
        <v>2</v>
      </c>
      <c r="K5" s="27">
        <v>2</v>
      </c>
      <c r="L5" s="28">
        <f>K5*5*(100/3)*(50/1000)*0.034*1.1*(('ざっくり判定 (低濃度)'!B6)/5)</f>
        <v>0.6233333333333335</v>
      </c>
      <c r="M5" s="25"/>
    </row>
    <row r="6" spans="1:13" ht="13.5" customHeight="1">
      <c r="A6" s="1"/>
      <c r="B6" s="133">
        <v>5</v>
      </c>
      <c r="C6" s="136" t="s">
        <v>0</v>
      </c>
      <c r="D6" s="136"/>
      <c r="E6" s="136"/>
      <c r="F6" s="136"/>
      <c r="G6" s="136"/>
      <c r="I6" s="21">
        <v>4</v>
      </c>
      <c r="J6" s="26" t="s">
        <v>25</v>
      </c>
      <c r="K6" s="27">
        <v>3</v>
      </c>
      <c r="L6" s="28">
        <f>K6*5*(100/3)*(50/1000)*0.034*1.1*(('ざっくり判定 (低濃度)'!B6)/5)</f>
        <v>0.9350000000000003</v>
      </c>
      <c r="M6" s="25"/>
    </row>
    <row r="7" spans="2:13" ht="13.5" customHeight="1" thickBot="1">
      <c r="B7" s="134"/>
      <c r="C7" s="136"/>
      <c r="D7" s="136"/>
      <c r="E7" s="136"/>
      <c r="F7" s="136"/>
      <c r="G7" s="136"/>
      <c r="I7" s="21">
        <v>5</v>
      </c>
      <c r="J7" s="26">
        <v>4</v>
      </c>
      <c r="K7" s="27">
        <v>4</v>
      </c>
      <c r="L7" s="28">
        <f>K7*5*(100/3)*(50/1000)*0.034*1.1*(('ざっくり判定 (低濃度)'!B6)/5)</f>
        <v>1.246666666666667</v>
      </c>
      <c r="M7" s="25"/>
    </row>
    <row r="8" spans="1:32" s="1" customFormat="1" ht="13.5" customHeight="1">
      <c r="A8"/>
      <c r="B8" s="7"/>
      <c r="C8" s="7"/>
      <c r="D8" s="7"/>
      <c r="E8" s="7"/>
      <c r="F8" s="7"/>
      <c r="G8" s="7"/>
      <c r="I8" s="21">
        <v>6</v>
      </c>
      <c r="J8" s="26" t="s">
        <v>26</v>
      </c>
      <c r="K8" s="27">
        <v>5</v>
      </c>
      <c r="L8" s="28">
        <f>K8*5*(100/3)*(50/1000)*0.034*1.1*(('ざっくり判定 (低濃度)'!B6)/5)</f>
        <v>1.5583333333333338</v>
      </c>
      <c r="M8" s="2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1" customFormat="1" ht="13.5" customHeight="1">
      <c r="A9"/>
      <c r="B9" s="7"/>
      <c r="C9" s="7"/>
      <c r="D9" s="7"/>
      <c r="E9" s="7"/>
      <c r="F9" s="7"/>
      <c r="G9" s="7"/>
      <c r="I9" s="21">
        <v>7</v>
      </c>
      <c r="J9" s="26">
        <v>6</v>
      </c>
      <c r="K9" s="27">
        <v>6</v>
      </c>
      <c r="L9" s="28">
        <f>K9*5*(100/3)*(50/1000)*0.034*1.1*(('ざっくり判定 (低濃度)'!B6)/5)</f>
        <v>1.8700000000000006</v>
      </c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7" ht="13.5" customHeight="1">
      <c r="B10" s="7"/>
      <c r="C10" s="7"/>
      <c r="D10" s="7"/>
      <c r="E10" s="7"/>
      <c r="F10" s="7"/>
      <c r="G10" s="7"/>
      <c r="I10" s="21">
        <v>8</v>
      </c>
      <c r="J10" s="26" t="s">
        <v>27</v>
      </c>
      <c r="K10" s="27">
        <v>7</v>
      </c>
      <c r="L10" s="28">
        <f>K10*5*(100/3)*(50/1000)*0.034*1.1*(('ざっくり判定 (低濃度)'!B6)/5)</f>
        <v>2.1816666666666675</v>
      </c>
      <c r="M10" s="25"/>
      <c r="AG10" s="1"/>
      <c r="AH10" s="1"/>
      <c r="AI10" s="1"/>
      <c r="AJ10" s="1"/>
      <c r="AK10" s="1"/>
    </row>
    <row r="11" spans="2:37" ht="13.5" customHeight="1" thickBot="1">
      <c r="B11" s="7"/>
      <c r="C11" s="7"/>
      <c r="D11" s="7"/>
      <c r="E11" s="7"/>
      <c r="F11" s="7"/>
      <c r="G11" s="7"/>
      <c r="I11" s="16">
        <v>9</v>
      </c>
      <c r="J11" s="38"/>
      <c r="K11" s="30">
        <v>9</v>
      </c>
      <c r="L11" s="37" t="s">
        <v>28</v>
      </c>
      <c r="M11" s="25"/>
      <c r="AK11" s="1"/>
    </row>
    <row r="12" spans="2:37" ht="13.5" customHeight="1" thickBot="1">
      <c r="B12" s="7"/>
      <c r="C12" s="7"/>
      <c r="D12" s="7"/>
      <c r="E12" s="7"/>
      <c r="F12" s="7"/>
      <c r="G12" s="7"/>
      <c r="I12" s="32"/>
      <c r="J12" s="33">
        <v>8</v>
      </c>
      <c r="K12" s="34" t="s">
        <v>12</v>
      </c>
      <c r="L12" s="34"/>
      <c r="M12" s="35"/>
      <c r="AK12" s="1"/>
    </row>
    <row r="13" spans="2:7" ht="13.5" customHeight="1">
      <c r="B13" s="7"/>
      <c r="C13" s="7"/>
      <c r="D13" s="7"/>
      <c r="E13" s="7"/>
      <c r="F13" s="7"/>
      <c r="G13" s="7"/>
    </row>
    <row r="14" spans="2:7" ht="13.5" customHeight="1" thickBot="1">
      <c r="B14" s="7"/>
      <c r="C14" s="7"/>
      <c r="D14" s="7"/>
      <c r="E14" s="7"/>
      <c r="F14" s="7"/>
      <c r="G14" s="7"/>
    </row>
    <row r="15" spans="2:16" ht="13.5" customHeight="1">
      <c r="B15" s="7"/>
      <c r="C15" s="7"/>
      <c r="D15" s="7"/>
      <c r="E15" s="7"/>
      <c r="F15" s="7"/>
      <c r="G15" s="7"/>
      <c r="I15" s="9">
        <v>0</v>
      </c>
      <c r="J15" s="10" t="s">
        <v>13</v>
      </c>
      <c r="K15" s="10"/>
      <c r="L15" s="10"/>
      <c r="M15" s="10"/>
      <c r="N15" s="10"/>
      <c r="O15" s="10"/>
      <c r="P15" s="8"/>
    </row>
    <row r="16" spans="2:16" ht="13.5" customHeight="1">
      <c r="B16" s="7"/>
      <c r="C16" s="7"/>
      <c r="D16" s="7"/>
      <c r="E16" s="7"/>
      <c r="F16" s="7"/>
      <c r="G16" s="7"/>
      <c r="I16" s="5">
        <v>1</v>
      </c>
      <c r="J16" s="3" t="s">
        <v>14</v>
      </c>
      <c r="K16" s="3"/>
      <c r="L16" s="3"/>
      <c r="M16" s="3"/>
      <c r="N16" s="3"/>
      <c r="O16" s="3"/>
      <c r="P16" s="6"/>
    </row>
    <row r="17" spans="2:16" ht="13.5" customHeight="1">
      <c r="B17" s="7"/>
      <c r="C17" s="7"/>
      <c r="D17" s="7"/>
      <c r="E17" s="7"/>
      <c r="F17" s="7"/>
      <c r="G17" s="7"/>
      <c r="I17" s="5">
        <v>2</v>
      </c>
      <c r="J17" s="3" t="s">
        <v>15</v>
      </c>
      <c r="K17" s="3"/>
      <c r="L17" s="3"/>
      <c r="M17" s="3"/>
      <c r="N17" s="3"/>
      <c r="O17" s="3"/>
      <c r="P17" s="6"/>
    </row>
    <row r="18" spans="2:16" ht="13.5" customHeight="1">
      <c r="B18" s="7"/>
      <c r="C18" s="7"/>
      <c r="D18" s="7"/>
      <c r="E18" s="7"/>
      <c r="F18" s="7"/>
      <c r="G18" s="7"/>
      <c r="I18" s="5">
        <v>3</v>
      </c>
      <c r="J18" s="3" t="s">
        <v>15</v>
      </c>
      <c r="K18" s="3"/>
      <c r="L18" s="3"/>
      <c r="M18" s="3"/>
      <c r="N18" s="3"/>
      <c r="O18" s="3"/>
      <c r="P18" s="6"/>
    </row>
    <row r="19" spans="2:16" ht="13.5" customHeight="1">
      <c r="B19" s="7"/>
      <c r="C19" s="7"/>
      <c r="D19" s="7"/>
      <c r="E19" s="7"/>
      <c r="F19" s="7"/>
      <c r="G19" s="7"/>
      <c r="I19" s="5">
        <v>4</v>
      </c>
      <c r="J19" s="3" t="s">
        <v>16</v>
      </c>
      <c r="K19" s="3"/>
      <c r="L19" s="3"/>
      <c r="M19" s="3"/>
      <c r="N19" s="3"/>
      <c r="O19" s="3"/>
      <c r="P19" s="6"/>
    </row>
    <row r="20" spans="2:16" ht="13.5" customHeight="1">
      <c r="B20" s="7"/>
      <c r="C20" s="7"/>
      <c r="D20" s="7"/>
      <c r="E20" s="7"/>
      <c r="F20" s="7"/>
      <c r="G20" s="7"/>
      <c r="I20" s="5">
        <v>5</v>
      </c>
      <c r="J20" s="3" t="s">
        <v>17</v>
      </c>
      <c r="K20" s="3"/>
      <c r="L20" s="3"/>
      <c r="M20" s="3"/>
      <c r="N20" s="3"/>
      <c r="O20" s="3"/>
      <c r="P20" s="6"/>
    </row>
    <row r="21" spans="2:16" ht="13.5" customHeight="1">
      <c r="B21" s="7"/>
      <c r="C21" s="7"/>
      <c r="D21" s="7"/>
      <c r="E21" s="7"/>
      <c r="F21" s="7"/>
      <c r="G21" s="7"/>
      <c r="I21" s="5">
        <v>6</v>
      </c>
      <c r="J21" s="3" t="s">
        <v>18</v>
      </c>
      <c r="K21" s="3"/>
      <c r="L21" s="3"/>
      <c r="M21" s="3"/>
      <c r="N21" s="3"/>
      <c r="O21" s="3"/>
      <c r="P21" s="6"/>
    </row>
    <row r="22" spans="2:16" ht="13.5" customHeight="1">
      <c r="B22" s="7"/>
      <c r="C22" s="7"/>
      <c r="D22" s="7"/>
      <c r="E22" s="7"/>
      <c r="F22" s="7"/>
      <c r="G22" s="7"/>
      <c r="I22" s="5">
        <v>7</v>
      </c>
      <c r="J22" s="3" t="s">
        <v>18</v>
      </c>
      <c r="K22" s="3"/>
      <c r="L22" s="3"/>
      <c r="M22" s="3"/>
      <c r="N22" s="3"/>
      <c r="O22" s="3"/>
      <c r="P22" s="6"/>
    </row>
    <row r="23" spans="9:16" ht="13.5" customHeight="1" thickBot="1">
      <c r="I23" s="5">
        <v>8</v>
      </c>
      <c r="J23" s="3" t="s">
        <v>18</v>
      </c>
      <c r="K23" s="3"/>
      <c r="L23" s="3"/>
      <c r="M23" s="3"/>
      <c r="N23" s="3"/>
      <c r="O23" s="3"/>
      <c r="P23" s="6"/>
    </row>
    <row r="24" spans="2:16" ht="13.5" customHeight="1">
      <c r="B24" s="7"/>
      <c r="C24" s="125" t="s">
        <v>1</v>
      </c>
      <c r="D24" s="126"/>
      <c r="E24" s="129">
        <f>VLOOKUP(J12,'ざっくり判定 (低濃度)'!I3:L11,4,FALSE)</f>
        <v>2.1816666666666675</v>
      </c>
      <c r="F24" s="130"/>
      <c r="G24" s="7"/>
      <c r="I24" s="5">
        <v>9</v>
      </c>
      <c r="J24" s="3" t="s">
        <v>18</v>
      </c>
      <c r="K24" s="3"/>
      <c r="L24" s="3"/>
      <c r="M24" s="3"/>
      <c r="N24" s="3"/>
      <c r="O24" s="3"/>
      <c r="P24" s="6"/>
    </row>
    <row r="25" spans="2:16" ht="13.5" customHeight="1" thickBot="1">
      <c r="B25" s="7"/>
      <c r="C25" s="127"/>
      <c r="D25" s="128"/>
      <c r="E25" s="131"/>
      <c r="F25" s="132"/>
      <c r="G25" s="7"/>
      <c r="I25" s="5">
        <v>10</v>
      </c>
      <c r="J25" s="3" t="s">
        <v>19</v>
      </c>
      <c r="K25" s="3"/>
      <c r="L25" s="3"/>
      <c r="M25" s="3"/>
      <c r="N25" s="3"/>
      <c r="O25" s="3"/>
      <c r="P25" s="6"/>
    </row>
    <row r="26" spans="2:16" ht="13.5" customHeight="1">
      <c r="B26" s="137" t="s">
        <v>2</v>
      </c>
      <c r="C26" s="138" t="str">
        <f>IF(E24="","",VLOOKUP(E24,I15:J35,2))</f>
        <v>可給態窒素量は，県内の平均値です。
今後も土づくりに努めましょう。</v>
      </c>
      <c r="D26" s="138"/>
      <c r="E26" s="138"/>
      <c r="F26" s="138"/>
      <c r="G26" s="138"/>
      <c r="I26" s="5">
        <v>11</v>
      </c>
      <c r="J26" s="3" t="s">
        <v>19</v>
      </c>
      <c r="K26" s="3"/>
      <c r="L26" s="3"/>
      <c r="M26" s="3"/>
      <c r="N26" s="3"/>
      <c r="O26" s="3"/>
      <c r="P26" s="6"/>
    </row>
    <row r="27" spans="2:16" ht="13.5" customHeight="1">
      <c r="B27" s="137"/>
      <c r="C27" s="138"/>
      <c r="D27" s="138"/>
      <c r="E27" s="138"/>
      <c r="F27" s="138"/>
      <c r="G27" s="138"/>
      <c r="I27" s="5">
        <v>12</v>
      </c>
      <c r="J27" s="3" t="s">
        <v>19</v>
      </c>
      <c r="K27" s="3"/>
      <c r="L27" s="3"/>
      <c r="M27" s="3"/>
      <c r="N27" s="3"/>
      <c r="O27" s="3"/>
      <c r="P27" s="6"/>
    </row>
    <row r="28" spans="2:16" ht="13.5" customHeight="1">
      <c r="B28" s="137"/>
      <c r="C28" s="138"/>
      <c r="D28" s="138"/>
      <c r="E28" s="138"/>
      <c r="F28" s="138"/>
      <c r="G28" s="138"/>
      <c r="I28" s="5">
        <v>13</v>
      </c>
      <c r="J28" s="3" t="s">
        <v>19</v>
      </c>
      <c r="K28" s="3"/>
      <c r="L28" s="3"/>
      <c r="M28" s="3"/>
      <c r="N28" s="3"/>
      <c r="O28" s="3"/>
      <c r="P28" s="6"/>
    </row>
    <row r="29" spans="2:16" ht="13.5" customHeight="1">
      <c r="B29" s="7"/>
      <c r="C29" s="7"/>
      <c r="D29" s="3"/>
      <c r="E29" s="3"/>
      <c r="F29" s="3"/>
      <c r="G29" s="3"/>
      <c r="I29" s="5">
        <v>14</v>
      </c>
      <c r="J29" s="3" t="s">
        <v>19</v>
      </c>
      <c r="K29" s="3"/>
      <c r="L29" s="3"/>
      <c r="M29" s="3"/>
      <c r="N29" s="3"/>
      <c r="O29" s="3"/>
      <c r="P29" s="6"/>
    </row>
    <row r="30" spans="2:16" ht="13.5" customHeight="1">
      <c r="B30" s="7" t="s">
        <v>113</v>
      </c>
      <c r="C30" s="2"/>
      <c r="I30" s="5">
        <v>15</v>
      </c>
      <c r="J30" s="3" t="s">
        <v>20</v>
      </c>
      <c r="K30" s="3"/>
      <c r="L30" s="3"/>
      <c r="M30" s="3"/>
      <c r="N30" s="3"/>
      <c r="O30" s="3"/>
      <c r="P30" s="6"/>
    </row>
    <row r="31" spans="2:16" ht="13.5" customHeight="1">
      <c r="B31" s="2"/>
      <c r="C31" s="2"/>
      <c r="D31" s="2"/>
      <c r="E31" s="2"/>
      <c r="F31" s="2"/>
      <c r="G31" s="2"/>
      <c r="I31" s="5">
        <v>16</v>
      </c>
      <c r="J31" s="3" t="s">
        <v>20</v>
      </c>
      <c r="K31" s="3"/>
      <c r="L31" s="3"/>
      <c r="M31" s="3"/>
      <c r="N31" s="3"/>
      <c r="O31" s="3"/>
      <c r="P31" s="6"/>
    </row>
    <row r="32" spans="2:16" ht="13.5" customHeight="1">
      <c r="B32" s="2"/>
      <c r="C32" s="2"/>
      <c r="D32" s="2"/>
      <c r="E32" s="2"/>
      <c r="F32" s="2"/>
      <c r="G32" s="2"/>
      <c r="I32" s="5">
        <v>17</v>
      </c>
      <c r="J32" s="3" t="s">
        <v>20</v>
      </c>
      <c r="K32" s="3"/>
      <c r="L32" s="3"/>
      <c r="M32" s="3"/>
      <c r="N32" s="3"/>
      <c r="O32" s="3"/>
      <c r="P32" s="6"/>
    </row>
    <row r="33" spans="9:16" ht="13.5" customHeight="1">
      <c r="I33" s="5">
        <v>18</v>
      </c>
      <c r="J33" s="3" t="s">
        <v>20</v>
      </c>
      <c r="K33" s="3"/>
      <c r="L33" s="3"/>
      <c r="M33" s="3"/>
      <c r="N33" s="3"/>
      <c r="O33" s="3"/>
      <c r="P33" s="6"/>
    </row>
    <row r="34" spans="9:16" ht="13.5" customHeight="1">
      <c r="I34" s="5">
        <v>19</v>
      </c>
      <c r="J34" s="3" t="s">
        <v>20</v>
      </c>
      <c r="K34" s="3"/>
      <c r="L34" s="3"/>
      <c r="M34" s="3"/>
      <c r="N34" s="3"/>
      <c r="O34" s="3"/>
      <c r="P34" s="6"/>
    </row>
    <row r="35" spans="9:16" ht="13.5" customHeight="1" thickBot="1">
      <c r="I35" s="11">
        <v>20</v>
      </c>
      <c r="J35" s="12" t="s">
        <v>21</v>
      </c>
      <c r="K35" s="12"/>
      <c r="L35" s="12"/>
      <c r="M35" s="12"/>
      <c r="N35" s="12"/>
      <c r="O35" s="12"/>
      <c r="P35" s="4"/>
    </row>
    <row r="36" ht="13.5" customHeight="1"/>
    <row r="37" ht="13.5" customHeight="1"/>
    <row r="38" spans="2:7" ht="13.5" customHeight="1">
      <c r="B38" s="2"/>
      <c r="C38" s="2"/>
      <c r="D38" s="2"/>
      <c r="E38" s="2"/>
      <c r="F38" s="2"/>
      <c r="G38" s="2"/>
    </row>
    <row r="39" spans="2:7" ht="13.5" customHeight="1">
      <c r="B39" s="2"/>
      <c r="C39" s="2"/>
      <c r="D39" s="2"/>
      <c r="E39" s="2"/>
      <c r="F39" s="2"/>
      <c r="G39" s="2"/>
    </row>
    <row r="40" spans="2:7" ht="13.5" customHeight="1">
      <c r="B40" s="2"/>
      <c r="C40" s="2"/>
      <c r="D40" s="2"/>
      <c r="E40" s="2"/>
      <c r="F40" s="2"/>
      <c r="G40" s="2"/>
    </row>
    <row r="41" spans="2:7" ht="13.5" customHeight="1">
      <c r="B41" s="2"/>
      <c r="C41" s="2"/>
      <c r="D41" s="2"/>
      <c r="E41" s="2"/>
      <c r="F41" s="2"/>
      <c r="G41" s="2"/>
    </row>
    <row r="42" spans="2:7" ht="13.5" customHeight="1">
      <c r="B42" s="2"/>
      <c r="C42" s="2"/>
      <c r="D42" s="2"/>
      <c r="E42" s="2"/>
      <c r="F42" s="2"/>
      <c r="G42" s="2"/>
    </row>
    <row r="43" spans="2:7" ht="13.5" customHeight="1">
      <c r="B43" s="2"/>
      <c r="C43" s="2"/>
      <c r="D43" s="2"/>
      <c r="E43" s="2"/>
      <c r="F43" s="2"/>
      <c r="G43" s="2"/>
    </row>
    <row r="44" spans="2:7" ht="13.5" customHeight="1">
      <c r="B44" s="2"/>
      <c r="C44" s="2"/>
      <c r="D44" s="2"/>
      <c r="E44" s="2"/>
      <c r="F44" s="2"/>
      <c r="G44" s="2"/>
    </row>
    <row r="45" spans="2:7" ht="13.5" customHeight="1">
      <c r="B45" s="2"/>
      <c r="C45" s="2"/>
      <c r="D45" s="2"/>
      <c r="E45" s="2"/>
      <c r="F45" s="2"/>
      <c r="G45" s="2"/>
    </row>
    <row r="46" spans="2:7" ht="13.5" customHeight="1">
      <c r="B46" s="2"/>
      <c r="C46" s="2"/>
      <c r="D46" s="2"/>
      <c r="E46" s="2"/>
      <c r="F46" s="2"/>
      <c r="G46" s="2"/>
    </row>
    <row r="47" spans="2:7" ht="13.5" customHeight="1">
      <c r="B47" s="2"/>
      <c r="C47" s="2"/>
      <c r="D47" s="2"/>
      <c r="E47" s="2"/>
      <c r="F47" s="2"/>
      <c r="G47" s="2"/>
    </row>
    <row r="48" spans="2:7" ht="13.5" customHeight="1">
      <c r="B48" s="2"/>
      <c r="C48" s="2"/>
      <c r="D48" s="2"/>
      <c r="E48" s="2"/>
      <c r="F48" s="2"/>
      <c r="G48" s="2"/>
    </row>
    <row r="49" spans="2:7" ht="13.5" customHeight="1">
      <c r="B49" s="2"/>
      <c r="C49" s="2"/>
      <c r="D49" s="2"/>
      <c r="E49" s="2"/>
      <c r="F49" s="2"/>
      <c r="G49" s="2"/>
    </row>
    <row r="50" spans="2:7" ht="13.5" customHeight="1">
      <c r="B50" s="2"/>
      <c r="C50" s="2"/>
      <c r="D50" s="2"/>
      <c r="E50" s="2"/>
      <c r="F50" s="2"/>
      <c r="G50" s="2"/>
    </row>
    <row r="51" spans="2:7" ht="13.5" customHeight="1">
      <c r="B51" s="2"/>
      <c r="C51" s="2"/>
      <c r="D51" s="2"/>
      <c r="E51" s="2"/>
      <c r="F51" s="2"/>
      <c r="G51" s="2"/>
    </row>
    <row r="52" spans="2:7" ht="13.5" customHeight="1">
      <c r="B52" s="2"/>
      <c r="C52" s="2"/>
      <c r="D52" s="2"/>
      <c r="E52" s="2"/>
      <c r="F52" s="2"/>
      <c r="G52" s="2"/>
    </row>
    <row r="53" spans="2:7" ht="13.5" customHeight="1">
      <c r="B53" s="2"/>
      <c r="C53" s="2"/>
      <c r="D53" s="2"/>
      <c r="E53" s="2"/>
      <c r="F53" s="2"/>
      <c r="G53" s="2"/>
    </row>
    <row r="54" spans="2:7" ht="13.5" customHeight="1">
      <c r="B54" s="2"/>
      <c r="C54" s="2"/>
      <c r="D54" s="2"/>
      <c r="E54" s="2"/>
      <c r="F54" s="2"/>
      <c r="G54" s="2"/>
    </row>
    <row r="55" spans="2:7" ht="13.5" customHeight="1">
      <c r="B55" s="2"/>
      <c r="C55" s="2"/>
      <c r="D55" s="2"/>
      <c r="E55" s="2"/>
      <c r="F55" s="2"/>
      <c r="G55" s="2"/>
    </row>
    <row r="56" spans="2:7" ht="13.5" customHeight="1">
      <c r="B56" s="2"/>
      <c r="C56" s="2"/>
      <c r="D56" s="2"/>
      <c r="E56" s="2"/>
      <c r="F56" s="2"/>
      <c r="G56" s="2"/>
    </row>
    <row r="57" spans="2:7" ht="13.5" customHeight="1">
      <c r="B57" s="2"/>
      <c r="C57" s="2"/>
      <c r="D57" s="2"/>
      <c r="E57" s="2"/>
      <c r="F57" s="2"/>
      <c r="G57" s="2"/>
    </row>
    <row r="58" spans="2:7" ht="13.5" customHeight="1">
      <c r="B58" s="2"/>
      <c r="C58" s="2"/>
      <c r="D58" s="2"/>
      <c r="E58" s="2"/>
      <c r="F58" s="2"/>
      <c r="G58" s="2"/>
    </row>
    <row r="59" spans="2:7" ht="13.5" customHeight="1">
      <c r="B59" s="2"/>
      <c r="C59" s="2"/>
      <c r="D59" s="2"/>
      <c r="E59" s="2"/>
      <c r="F59" s="2"/>
      <c r="G59" s="2"/>
    </row>
    <row r="60" spans="2:7" ht="13.5" customHeight="1">
      <c r="B60" s="2"/>
      <c r="C60" s="2"/>
      <c r="D60" s="2"/>
      <c r="E60" s="2"/>
      <c r="F60" s="2"/>
      <c r="G60" s="2"/>
    </row>
    <row r="61" spans="2:7" ht="13.5" customHeight="1">
      <c r="B61" s="2"/>
      <c r="C61" s="2"/>
      <c r="D61" s="2"/>
      <c r="E61" s="2"/>
      <c r="F61" s="2"/>
      <c r="G61" s="2"/>
    </row>
    <row r="62" spans="2:7" ht="13.5" customHeight="1">
      <c r="B62" s="2"/>
      <c r="C62" s="2"/>
      <c r="D62" s="2"/>
      <c r="E62" s="2"/>
      <c r="F62" s="2"/>
      <c r="G62" s="2"/>
    </row>
    <row r="63" spans="2:7" ht="13.5" customHeight="1">
      <c r="B63" s="2"/>
      <c r="C63" s="2"/>
      <c r="D63" s="2"/>
      <c r="E63" s="2"/>
      <c r="F63" s="2"/>
      <c r="G63" s="2"/>
    </row>
    <row r="64" spans="2:7" ht="13.5" customHeight="1">
      <c r="B64" s="2"/>
      <c r="C64" s="2"/>
      <c r="D64" s="2"/>
      <c r="E64" s="2"/>
      <c r="F64" s="2"/>
      <c r="G64" s="2"/>
    </row>
    <row r="65" spans="2:7" ht="13.5" customHeight="1">
      <c r="B65" s="2"/>
      <c r="C65" s="2"/>
      <c r="D65" s="2"/>
      <c r="E65" s="2"/>
      <c r="F65" s="2"/>
      <c r="G65" s="2"/>
    </row>
    <row r="66" spans="2:7" ht="13.5" customHeight="1">
      <c r="B66" s="2"/>
      <c r="C66" s="2"/>
      <c r="D66" s="2"/>
      <c r="E66" s="2"/>
      <c r="F66" s="2"/>
      <c r="G66" s="2"/>
    </row>
    <row r="67" spans="2:7" ht="13.5" customHeight="1">
      <c r="B67" s="2"/>
      <c r="C67" s="2"/>
      <c r="D67" s="2"/>
      <c r="E67" s="2"/>
      <c r="F67" s="2"/>
      <c r="G67" s="2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9" ht="13.5" customHeight="1"/>
    <row r="93" ht="13.5" customHeight="1"/>
  </sheetData>
  <sheetProtection/>
  <mergeCells count="7">
    <mergeCell ref="B2:G3"/>
    <mergeCell ref="B6:B7"/>
    <mergeCell ref="C6:G7"/>
    <mergeCell ref="C24:D25"/>
    <mergeCell ref="E24:F25"/>
    <mergeCell ref="B26:B28"/>
    <mergeCell ref="C26:G28"/>
  </mergeCells>
  <printOptions/>
  <pageMargins left="0.75" right="0.75" top="1" bottom="1" header="0.512" footer="0.512"/>
  <pageSetup fitToHeight="1" fitToWidth="1" horizontalDpi="600" verticalDpi="600" orientation="landscape" paperSize="9" scale="8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zoomScalePageLayoutView="0" workbookViewId="0" topLeftCell="A1">
      <selection activeCell="L7" sqref="L7"/>
    </sheetView>
  </sheetViews>
  <sheetFormatPr defaultColWidth="9.00390625" defaultRowHeight="13.5"/>
  <sheetData>
    <row r="1" ht="13.5" customHeight="1" thickBot="1">
      <c r="B1" s="14"/>
    </row>
    <row r="2" spans="2:13" ht="13.5" customHeight="1">
      <c r="B2" s="135" t="s">
        <v>22</v>
      </c>
      <c r="C2" s="135"/>
      <c r="D2" s="135"/>
      <c r="E2" s="135"/>
      <c r="F2" s="135"/>
      <c r="G2" s="135"/>
      <c r="I2" s="17"/>
      <c r="J2" s="18" t="s">
        <v>3</v>
      </c>
      <c r="K2" s="18" t="s">
        <v>4</v>
      </c>
      <c r="L2" s="19" t="s">
        <v>5</v>
      </c>
      <c r="M2" s="20"/>
    </row>
    <row r="3" spans="2:13" ht="13.5" customHeight="1" thickBot="1">
      <c r="B3" s="135"/>
      <c r="C3" s="135"/>
      <c r="D3" s="135"/>
      <c r="E3" s="135"/>
      <c r="F3" s="135"/>
      <c r="G3" s="135"/>
      <c r="I3" s="21">
        <v>1</v>
      </c>
      <c r="J3" s="22">
        <v>0</v>
      </c>
      <c r="K3" s="23">
        <v>0</v>
      </c>
      <c r="L3" s="24">
        <f>K3*5*(100/$F$35)*($F$43/1000)*0.034*(('細かく判定'!$B$4)/5)</f>
        <v>0</v>
      </c>
      <c r="M3" s="25"/>
    </row>
    <row r="4" spans="2:13" ht="13.5" customHeight="1">
      <c r="B4" s="133">
        <v>5</v>
      </c>
      <c r="C4" s="136" t="s">
        <v>0</v>
      </c>
      <c r="D4" s="136"/>
      <c r="E4" s="136"/>
      <c r="F4" s="136"/>
      <c r="G4" s="136"/>
      <c r="I4" s="21">
        <v>2</v>
      </c>
      <c r="J4" s="26" t="s">
        <v>6</v>
      </c>
      <c r="K4" s="27">
        <f>(K3+K5)/2</f>
        <v>2.5</v>
      </c>
      <c r="L4" s="28">
        <f>K4*5*(100/$F$35)*($F$43/1000)*0.034*(('細かく判定'!$B$4)/5)</f>
        <v>0.8074999999999999</v>
      </c>
      <c r="M4" s="25"/>
    </row>
    <row r="5" spans="1:13" ht="13.5" customHeight="1" thickBot="1">
      <c r="A5" s="1"/>
      <c r="B5" s="134"/>
      <c r="C5" s="136"/>
      <c r="D5" s="136"/>
      <c r="E5" s="136"/>
      <c r="F5" s="136"/>
      <c r="G5" s="136"/>
      <c r="I5" s="21">
        <v>3</v>
      </c>
      <c r="J5" s="26">
        <v>5</v>
      </c>
      <c r="K5" s="27">
        <v>5</v>
      </c>
      <c r="L5" s="28">
        <f>K5*5*(100/$F$35)*($F$43/1000)*0.034*(('細かく判定'!$B$4)/5)</f>
        <v>1.6149999999999998</v>
      </c>
      <c r="M5" s="25"/>
    </row>
    <row r="6" spans="1:13" ht="13.5" customHeight="1">
      <c r="A6" s="1"/>
      <c r="B6" s="7"/>
      <c r="C6" s="7"/>
      <c r="D6" s="7"/>
      <c r="E6" s="7"/>
      <c r="F6" s="7"/>
      <c r="G6" s="7"/>
      <c r="I6" s="21">
        <v>4</v>
      </c>
      <c r="J6" s="26" t="s">
        <v>7</v>
      </c>
      <c r="K6" s="27">
        <f>(K5+K7)/2</f>
        <v>7.5</v>
      </c>
      <c r="L6" s="28">
        <f>K6*5*(100/$F$35)*($F$43/1000)*0.034*(('細かく判定'!$B$4)/5)</f>
        <v>2.4225</v>
      </c>
      <c r="M6" s="25"/>
    </row>
    <row r="7" spans="2:13" ht="13.5" customHeight="1">
      <c r="B7" s="7"/>
      <c r="C7" s="7"/>
      <c r="D7" s="7"/>
      <c r="E7" s="7"/>
      <c r="F7" s="7"/>
      <c r="G7" s="7"/>
      <c r="I7" s="21">
        <v>5</v>
      </c>
      <c r="J7" s="26">
        <v>10</v>
      </c>
      <c r="K7" s="27">
        <v>10</v>
      </c>
      <c r="L7" s="28">
        <f>K7*5*(100/$F$35)*($F$43/1000)*0.034*(('細かく判定'!$B$4)/5)</f>
        <v>3.2299999999999995</v>
      </c>
      <c r="M7" s="25"/>
    </row>
    <row r="8" spans="1:32" s="1" customFormat="1" ht="13.5" customHeight="1">
      <c r="A8"/>
      <c r="B8" s="7"/>
      <c r="C8" s="7"/>
      <c r="D8" s="7"/>
      <c r="E8" s="7"/>
      <c r="F8" s="7"/>
      <c r="G8" s="7"/>
      <c r="I8" s="21">
        <v>6</v>
      </c>
      <c r="J8" s="26" t="s">
        <v>8</v>
      </c>
      <c r="K8" s="27">
        <f>(K7+K9)/2</f>
        <v>11.5</v>
      </c>
      <c r="L8" s="28">
        <f>K8*5*(100/$F$35)*($F$43/1000)*0.034*(('細かく判定'!$B$4)/5)</f>
        <v>3.7144999999999992</v>
      </c>
      <c r="M8" s="2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1" customFormat="1" ht="13.5" customHeight="1">
      <c r="A9"/>
      <c r="B9" s="7"/>
      <c r="C9" s="7"/>
      <c r="D9" s="7"/>
      <c r="E9" s="7"/>
      <c r="F9" s="7"/>
      <c r="G9" s="7"/>
      <c r="I9" s="21">
        <v>7</v>
      </c>
      <c r="J9" s="26">
        <v>13</v>
      </c>
      <c r="K9" s="27">
        <v>13</v>
      </c>
      <c r="L9" s="28">
        <f>K9*5*(100/$F$35)*($F$43/1000)*0.034*(('細かく判定'!$B$4)/5)</f>
        <v>4.198999999999999</v>
      </c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7" ht="13.5" customHeight="1">
      <c r="B10" s="7"/>
      <c r="C10" s="7"/>
      <c r="D10" s="7"/>
      <c r="E10" s="7"/>
      <c r="F10" s="7"/>
      <c r="G10" s="7"/>
      <c r="I10" s="21">
        <v>8</v>
      </c>
      <c r="J10" s="26" t="s">
        <v>9</v>
      </c>
      <c r="K10" s="27">
        <f>(K9+K11)/2</f>
        <v>16.5</v>
      </c>
      <c r="L10" s="28">
        <f>K10*5*(100/$F$35)*($F$43/1000)*0.034*(('細かく判定'!$B$4)/5)</f>
        <v>5.3294999999999995</v>
      </c>
      <c r="M10" s="25"/>
      <c r="AG10" s="1"/>
      <c r="AH10" s="1"/>
      <c r="AI10" s="1"/>
      <c r="AJ10" s="1"/>
      <c r="AK10" s="1"/>
    </row>
    <row r="11" spans="2:37" ht="13.5" customHeight="1">
      <c r="B11" s="7"/>
      <c r="C11" s="7"/>
      <c r="D11" s="7"/>
      <c r="E11" s="7"/>
      <c r="F11" s="7"/>
      <c r="G11" s="7"/>
      <c r="I11" s="21">
        <v>9</v>
      </c>
      <c r="J11" s="26">
        <v>20</v>
      </c>
      <c r="K11" s="27">
        <v>20</v>
      </c>
      <c r="L11" s="28">
        <f>K11*5*(100/$F$35)*($F$43/1000)*0.034*(('細かく判定'!$B$4)/5)</f>
        <v>6.459999999999999</v>
      </c>
      <c r="M11" s="25"/>
      <c r="AK11" s="1"/>
    </row>
    <row r="12" spans="2:37" ht="13.5" customHeight="1">
      <c r="B12" s="7"/>
      <c r="C12" s="7"/>
      <c r="D12" s="7"/>
      <c r="E12" s="7"/>
      <c r="F12" s="7"/>
      <c r="G12" s="7"/>
      <c r="I12" s="21">
        <v>10</v>
      </c>
      <c r="J12" s="26" t="s">
        <v>10</v>
      </c>
      <c r="K12" s="27">
        <f>(K11+K13)/2</f>
        <v>35</v>
      </c>
      <c r="L12" s="28">
        <f>K12*5*(100/$F$35)*($F$43/1000)*0.034*(('細かく判定'!$B$4)/5)</f>
        <v>11.305</v>
      </c>
      <c r="M12" s="25"/>
      <c r="AK12" s="1"/>
    </row>
    <row r="13" spans="2:13" ht="13.5" customHeight="1">
      <c r="B13" s="7"/>
      <c r="C13" s="7"/>
      <c r="D13" s="7"/>
      <c r="E13" s="7"/>
      <c r="F13" s="7"/>
      <c r="G13" s="7"/>
      <c r="I13" s="21">
        <v>11</v>
      </c>
      <c r="J13" s="26">
        <v>50</v>
      </c>
      <c r="K13" s="27">
        <v>50</v>
      </c>
      <c r="L13" s="28">
        <f>K13*5*(100/$F$35)*($F$43/1000)*0.034*(('細かく判定'!$B$4)/5)</f>
        <v>16.15</v>
      </c>
      <c r="M13" s="25"/>
    </row>
    <row r="14" spans="2:13" ht="13.5" customHeight="1">
      <c r="B14" s="7"/>
      <c r="C14" s="7"/>
      <c r="D14" s="7"/>
      <c r="E14" s="7"/>
      <c r="F14" s="7"/>
      <c r="G14" s="7"/>
      <c r="I14" s="21">
        <v>12</v>
      </c>
      <c r="J14" s="26" t="s">
        <v>11</v>
      </c>
      <c r="K14" s="27">
        <f>(K13+K15)/2</f>
        <v>75</v>
      </c>
      <c r="L14" s="28">
        <f>K14*5*(100/$F$35)*($F$43/1000)*0.034*(('細かく判定'!$B$4)/5)</f>
        <v>24.224999999999998</v>
      </c>
      <c r="M14" s="25"/>
    </row>
    <row r="15" spans="2:13" ht="13.5" customHeight="1">
      <c r="B15" s="7"/>
      <c r="C15" s="7"/>
      <c r="D15" s="7"/>
      <c r="E15" s="7"/>
      <c r="F15" s="7"/>
      <c r="G15" s="7"/>
      <c r="I15" s="21">
        <v>13</v>
      </c>
      <c r="J15" s="29">
        <v>100</v>
      </c>
      <c r="K15" s="30">
        <v>100</v>
      </c>
      <c r="L15" s="31">
        <f>K15*5*(100/$F$35)*($F$43/1000)*0.034*(('細かく判定'!$B$4)/5)</f>
        <v>32.3</v>
      </c>
      <c r="M15" s="25"/>
    </row>
    <row r="16" spans="2:13" ht="13.5" customHeight="1" thickBot="1">
      <c r="B16" s="7"/>
      <c r="C16" s="7"/>
      <c r="D16" s="7"/>
      <c r="E16" s="7"/>
      <c r="F16" s="7"/>
      <c r="G16" s="7"/>
      <c r="I16" s="16"/>
      <c r="J16" s="7"/>
      <c r="K16" s="7"/>
      <c r="L16" s="7"/>
      <c r="M16" s="25"/>
    </row>
    <row r="17" spans="2:13" ht="13.5" customHeight="1" thickBot="1">
      <c r="B17" s="7"/>
      <c r="C17" s="7"/>
      <c r="D17" s="7"/>
      <c r="E17" s="7"/>
      <c r="F17" s="7"/>
      <c r="G17" s="7"/>
      <c r="I17" s="32"/>
      <c r="J17" s="33">
        <v>2</v>
      </c>
      <c r="K17" s="34" t="s">
        <v>12</v>
      </c>
      <c r="L17" s="34"/>
      <c r="M17" s="35"/>
    </row>
    <row r="18" spans="2:7" ht="13.5" customHeight="1">
      <c r="B18" s="7"/>
      <c r="C18" s="7"/>
      <c r="D18" s="7"/>
      <c r="E18" s="7"/>
      <c r="F18" s="7"/>
      <c r="G18" s="7"/>
    </row>
    <row r="19" spans="2:7" ht="13.5" customHeight="1" thickBot="1">
      <c r="B19" s="7"/>
      <c r="C19" s="7"/>
      <c r="D19" s="7"/>
      <c r="E19" s="7"/>
      <c r="F19" s="7"/>
      <c r="G19" s="7"/>
    </row>
    <row r="20" spans="2:16" ht="13.5" customHeight="1" thickBot="1">
      <c r="B20" s="7"/>
      <c r="C20" s="7"/>
      <c r="D20" s="7"/>
      <c r="E20" s="7"/>
      <c r="F20" s="7"/>
      <c r="G20" s="7"/>
      <c r="I20" s="9">
        <v>0</v>
      </c>
      <c r="J20" s="10" t="s">
        <v>13</v>
      </c>
      <c r="K20" s="10"/>
      <c r="L20" s="10"/>
      <c r="M20" s="10"/>
      <c r="N20" s="10"/>
      <c r="O20" s="10"/>
      <c r="P20" s="8"/>
    </row>
    <row r="21" spans="2:16" ht="13.5" customHeight="1">
      <c r="B21" s="7"/>
      <c r="C21" s="125" t="s">
        <v>1</v>
      </c>
      <c r="D21" s="126"/>
      <c r="E21" s="129">
        <f>VLOOKUP('細かく判定'!J17,'細かく判定'!I3:L15,4,FALSE)</f>
        <v>0.8074999999999999</v>
      </c>
      <c r="F21" s="130"/>
      <c r="G21" s="7"/>
      <c r="I21" s="5">
        <v>1</v>
      </c>
      <c r="J21" s="3" t="s">
        <v>14</v>
      </c>
      <c r="K21" s="3"/>
      <c r="L21" s="3"/>
      <c r="M21" s="3"/>
      <c r="N21" s="3"/>
      <c r="O21" s="3"/>
      <c r="P21" s="6"/>
    </row>
    <row r="22" spans="2:16" ht="13.5" customHeight="1" thickBot="1">
      <c r="B22" s="7"/>
      <c r="C22" s="127"/>
      <c r="D22" s="128"/>
      <c r="E22" s="131"/>
      <c r="F22" s="132"/>
      <c r="G22" s="7"/>
      <c r="I22" s="5">
        <v>2</v>
      </c>
      <c r="J22" s="3" t="s">
        <v>15</v>
      </c>
      <c r="K22" s="3"/>
      <c r="L22" s="3"/>
      <c r="M22" s="3"/>
      <c r="N22" s="3"/>
      <c r="O22" s="3"/>
      <c r="P22" s="6"/>
    </row>
    <row r="23" spans="2:16" ht="13.5" customHeight="1">
      <c r="B23" s="137" t="s">
        <v>2</v>
      </c>
      <c r="C23" s="138" t="str">
        <f>IF(E21="","",VLOOKUP(E21,I20:J40,2))</f>
        <v>可給態窒素量が非常に低いです。
有機物を施用して土づくりに努めましょう。</v>
      </c>
      <c r="D23" s="138"/>
      <c r="E23" s="138"/>
      <c r="F23" s="138"/>
      <c r="G23" s="138"/>
      <c r="I23" s="5">
        <v>3</v>
      </c>
      <c r="J23" s="3" t="s">
        <v>15</v>
      </c>
      <c r="K23" s="3"/>
      <c r="L23" s="3"/>
      <c r="M23" s="3"/>
      <c r="N23" s="3"/>
      <c r="O23" s="3"/>
      <c r="P23" s="6"/>
    </row>
    <row r="24" spans="2:16" ht="13.5" customHeight="1">
      <c r="B24" s="137"/>
      <c r="C24" s="138"/>
      <c r="D24" s="138"/>
      <c r="E24" s="138"/>
      <c r="F24" s="138"/>
      <c r="G24" s="138"/>
      <c r="I24" s="5">
        <v>4</v>
      </c>
      <c r="J24" s="3" t="s">
        <v>16</v>
      </c>
      <c r="K24" s="3"/>
      <c r="L24" s="3"/>
      <c r="M24" s="3"/>
      <c r="N24" s="3"/>
      <c r="O24" s="3"/>
      <c r="P24" s="6"/>
    </row>
    <row r="25" spans="2:16" ht="13.5" customHeight="1">
      <c r="B25" s="137"/>
      <c r="C25" s="138"/>
      <c r="D25" s="138"/>
      <c r="E25" s="138"/>
      <c r="F25" s="138"/>
      <c r="G25" s="138"/>
      <c r="I25" s="5">
        <v>5</v>
      </c>
      <c r="J25" s="3" t="s">
        <v>17</v>
      </c>
      <c r="K25" s="3"/>
      <c r="L25" s="3"/>
      <c r="M25" s="3"/>
      <c r="N25" s="3"/>
      <c r="O25" s="3"/>
      <c r="P25" s="6"/>
    </row>
    <row r="26" spans="2:16" ht="13.5" customHeight="1">
      <c r="B26" s="7"/>
      <c r="C26" s="7"/>
      <c r="D26" s="7"/>
      <c r="E26" s="7"/>
      <c r="F26" s="7"/>
      <c r="G26" s="7"/>
      <c r="I26" s="5">
        <v>6</v>
      </c>
      <c r="J26" s="3" t="s">
        <v>18</v>
      </c>
      <c r="K26" s="3"/>
      <c r="L26" s="3"/>
      <c r="M26" s="3"/>
      <c r="N26" s="3"/>
      <c r="O26" s="3"/>
      <c r="P26" s="6"/>
    </row>
    <row r="27" spans="2:16" ht="13.5" customHeight="1">
      <c r="B27" s="7"/>
      <c r="C27" s="7"/>
      <c r="D27" s="3"/>
      <c r="E27" s="3"/>
      <c r="F27" s="3"/>
      <c r="G27" s="3"/>
      <c r="I27" s="5">
        <v>7</v>
      </c>
      <c r="J27" s="3" t="s">
        <v>18</v>
      </c>
      <c r="K27" s="3"/>
      <c r="L27" s="3"/>
      <c r="M27" s="3"/>
      <c r="N27" s="3"/>
      <c r="O27" s="3"/>
      <c r="P27" s="6"/>
    </row>
    <row r="28" spans="2:16" ht="13.5" customHeight="1" thickBot="1">
      <c r="B28" s="47"/>
      <c r="C28" s="39"/>
      <c r="D28" s="39"/>
      <c r="E28" s="13"/>
      <c r="F28" s="13"/>
      <c r="G28" s="40"/>
      <c r="I28" s="5">
        <v>8</v>
      </c>
      <c r="J28" s="3" t="s">
        <v>18</v>
      </c>
      <c r="K28" s="3"/>
      <c r="L28" s="3"/>
      <c r="M28" s="3"/>
      <c r="N28" s="3"/>
      <c r="O28" s="3"/>
      <c r="P28" s="6"/>
    </row>
    <row r="29" spans="2:16" ht="13.5" customHeight="1" thickBot="1">
      <c r="B29" s="48"/>
      <c r="C29" s="50" t="s">
        <v>29</v>
      </c>
      <c r="D29" s="7"/>
      <c r="E29" s="7"/>
      <c r="F29" s="69">
        <v>3</v>
      </c>
      <c r="G29" s="41" t="s">
        <v>30</v>
      </c>
      <c r="I29" s="5">
        <v>9</v>
      </c>
      <c r="J29" s="3" t="s">
        <v>18</v>
      </c>
      <c r="K29" s="3"/>
      <c r="L29" s="3"/>
      <c r="M29" s="3"/>
      <c r="N29" s="3"/>
      <c r="O29" s="3"/>
      <c r="P29" s="6"/>
    </row>
    <row r="30" spans="2:16" ht="13.5" customHeight="1">
      <c r="B30" s="48"/>
      <c r="C30" s="7"/>
      <c r="D30" s="7"/>
      <c r="E30" s="7"/>
      <c r="F30" s="7"/>
      <c r="G30" s="41"/>
      <c r="I30" s="5">
        <v>10</v>
      </c>
      <c r="J30" s="3" t="s">
        <v>19</v>
      </c>
      <c r="K30" s="3"/>
      <c r="L30" s="3"/>
      <c r="M30" s="3"/>
      <c r="N30" s="3"/>
      <c r="O30" s="3"/>
      <c r="P30" s="6"/>
    </row>
    <row r="31" spans="2:16" ht="13.5" customHeight="1">
      <c r="B31" s="48"/>
      <c r="C31" s="46" t="s">
        <v>31</v>
      </c>
      <c r="D31" s="46" t="s">
        <v>32</v>
      </c>
      <c r="E31" s="46" t="s">
        <v>33</v>
      </c>
      <c r="F31" s="73" t="s">
        <v>88</v>
      </c>
      <c r="G31" s="41"/>
      <c r="I31" s="5">
        <v>11</v>
      </c>
      <c r="J31" s="3" t="s">
        <v>19</v>
      </c>
      <c r="K31" s="3"/>
      <c r="L31" s="3"/>
      <c r="M31" s="3"/>
      <c r="N31" s="3"/>
      <c r="O31" s="3"/>
      <c r="P31" s="6"/>
    </row>
    <row r="32" spans="2:16" ht="13.5" customHeight="1" thickBot="1">
      <c r="B32" s="48"/>
      <c r="C32" s="46" t="s">
        <v>34</v>
      </c>
      <c r="D32" s="46" t="s">
        <v>34</v>
      </c>
      <c r="E32" s="46" t="s">
        <v>34</v>
      </c>
      <c r="F32" s="46" t="s">
        <v>35</v>
      </c>
      <c r="G32" s="41"/>
      <c r="I32" s="5">
        <v>12</v>
      </c>
      <c r="J32" s="3" t="s">
        <v>19</v>
      </c>
      <c r="K32" s="3"/>
      <c r="L32" s="3"/>
      <c r="M32" s="3"/>
      <c r="N32" s="3"/>
      <c r="O32" s="3"/>
      <c r="P32" s="6"/>
    </row>
    <row r="33" spans="2:16" ht="13.5" customHeight="1" thickBot="1">
      <c r="B33" s="48"/>
      <c r="C33" s="69">
        <v>10</v>
      </c>
      <c r="D33" s="69">
        <v>15</v>
      </c>
      <c r="E33" s="69">
        <v>14</v>
      </c>
      <c r="F33" s="70">
        <f>(D33-E33)/(D33-C33)*100</f>
        <v>20</v>
      </c>
      <c r="G33" s="41"/>
      <c r="I33" s="5">
        <v>13</v>
      </c>
      <c r="J33" s="3" t="s">
        <v>19</v>
      </c>
      <c r="K33" s="3"/>
      <c r="L33" s="3"/>
      <c r="M33" s="3"/>
      <c r="N33" s="3"/>
      <c r="O33" s="3"/>
      <c r="P33" s="6"/>
    </row>
    <row r="34" spans="2:16" ht="13.5" customHeight="1" thickBot="1">
      <c r="B34" s="48"/>
      <c r="C34" s="7"/>
      <c r="D34" s="7"/>
      <c r="E34" s="7"/>
      <c r="F34" s="7"/>
      <c r="G34" s="41"/>
      <c r="I34" s="5">
        <v>14</v>
      </c>
      <c r="J34" s="3" t="s">
        <v>19</v>
      </c>
      <c r="K34" s="3"/>
      <c r="L34" s="3"/>
      <c r="M34" s="3"/>
      <c r="N34" s="3"/>
      <c r="O34" s="3"/>
      <c r="P34" s="6"/>
    </row>
    <row r="35" spans="2:16" ht="13.5" customHeight="1" thickBot="1">
      <c r="B35" s="48"/>
      <c r="C35" s="7" t="s">
        <v>42</v>
      </c>
      <c r="D35" s="7"/>
      <c r="E35" s="7"/>
      <c r="F35" s="71">
        <f>F29*((100-F33)/100)</f>
        <v>2.4000000000000004</v>
      </c>
      <c r="G35" s="41" t="s">
        <v>36</v>
      </c>
      <c r="I35" s="5">
        <v>15</v>
      </c>
      <c r="J35" s="3" t="s">
        <v>20</v>
      </c>
      <c r="K35" s="3"/>
      <c r="L35" s="3"/>
      <c r="M35" s="3"/>
      <c r="N35" s="3"/>
      <c r="O35" s="3"/>
      <c r="P35" s="6"/>
    </row>
    <row r="36" spans="2:16" ht="13.5" customHeight="1">
      <c r="B36" s="49"/>
      <c r="C36" s="44"/>
      <c r="D36" s="44"/>
      <c r="E36" s="44"/>
      <c r="F36" s="44"/>
      <c r="G36" s="45"/>
      <c r="I36" s="5">
        <v>16</v>
      </c>
      <c r="J36" s="3" t="s">
        <v>20</v>
      </c>
      <c r="K36" s="3"/>
      <c r="L36" s="3"/>
      <c r="M36" s="3"/>
      <c r="N36" s="3"/>
      <c r="O36" s="3"/>
      <c r="P36" s="6"/>
    </row>
    <row r="37" spans="3:16" ht="13.5" customHeight="1">
      <c r="C37" s="2"/>
      <c r="D37" s="2"/>
      <c r="E37" s="2"/>
      <c r="F37" s="2"/>
      <c r="G37" s="2"/>
      <c r="I37" s="5">
        <v>17</v>
      </c>
      <c r="J37" s="3" t="s">
        <v>20</v>
      </c>
      <c r="K37" s="3"/>
      <c r="L37" s="3"/>
      <c r="M37" s="3"/>
      <c r="N37" s="3"/>
      <c r="O37" s="3"/>
      <c r="P37" s="6"/>
    </row>
    <row r="38" spans="2:16" ht="13.5" customHeight="1">
      <c r="B38" s="47"/>
      <c r="C38" s="39"/>
      <c r="D38" s="39"/>
      <c r="E38" s="39"/>
      <c r="F38" s="39"/>
      <c r="G38" s="51"/>
      <c r="I38" s="5">
        <v>18</v>
      </c>
      <c r="J38" s="3" t="s">
        <v>20</v>
      </c>
      <c r="K38" s="3"/>
      <c r="L38" s="3"/>
      <c r="M38" s="3"/>
      <c r="N38" s="3"/>
      <c r="O38" s="3"/>
      <c r="P38" s="6"/>
    </row>
    <row r="39" spans="2:16" ht="13.5" customHeight="1">
      <c r="B39" s="48"/>
      <c r="C39" s="46" t="s">
        <v>37</v>
      </c>
      <c r="D39" s="139" t="s">
        <v>86</v>
      </c>
      <c r="E39" s="46" t="s">
        <v>38</v>
      </c>
      <c r="F39" s="46" t="s">
        <v>39</v>
      </c>
      <c r="G39" s="41"/>
      <c r="I39" s="5">
        <v>19</v>
      </c>
      <c r="J39" s="3" t="s">
        <v>20</v>
      </c>
      <c r="K39" s="3"/>
      <c r="L39" s="3"/>
      <c r="M39" s="3"/>
      <c r="N39" s="3"/>
      <c r="O39" s="3"/>
      <c r="P39" s="6"/>
    </row>
    <row r="40" spans="2:16" ht="13.5" customHeight="1" thickBot="1">
      <c r="B40" s="42"/>
      <c r="C40" s="46" t="s">
        <v>34</v>
      </c>
      <c r="D40" s="140"/>
      <c r="E40" s="46" t="s">
        <v>34</v>
      </c>
      <c r="F40" s="46" t="s">
        <v>40</v>
      </c>
      <c r="G40" s="41"/>
      <c r="I40" s="11">
        <v>20</v>
      </c>
      <c r="J40" s="12" t="s">
        <v>21</v>
      </c>
      <c r="K40" s="12"/>
      <c r="L40" s="12"/>
      <c r="M40" s="12"/>
      <c r="N40" s="12"/>
      <c r="O40" s="12"/>
      <c r="P40" s="4"/>
    </row>
    <row r="41" spans="2:7" ht="13.5" customHeight="1" thickBot="1">
      <c r="B41" s="42"/>
      <c r="C41" s="33">
        <v>100</v>
      </c>
      <c r="D41" s="68" t="s">
        <v>87</v>
      </c>
      <c r="E41" s="33">
        <v>145</v>
      </c>
      <c r="F41" s="70">
        <f>E41-C41</f>
        <v>45</v>
      </c>
      <c r="G41" s="41"/>
    </row>
    <row r="42" spans="2:7" ht="13.5" customHeight="1" thickBot="1">
      <c r="B42" s="42"/>
      <c r="C42" s="7"/>
      <c r="D42" s="7"/>
      <c r="E42" s="7"/>
      <c r="F42" s="7"/>
      <c r="G42" s="41"/>
    </row>
    <row r="43" spans="2:7" ht="13.5" customHeight="1" thickBot="1">
      <c r="B43" s="42"/>
      <c r="C43" s="7" t="s">
        <v>43</v>
      </c>
      <c r="D43" s="7"/>
      <c r="E43" s="7"/>
      <c r="F43" s="72">
        <f>F41+(F29-F35)</f>
        <v>45.6</v>
      </c>
      <c r="G43" s="41" t="s">
        <v>41</v>
      </c>
    </row>
    <row r="44" spans="2:7" ht="13.5" customHeight="1">
      <c r="B44" s="43"/>
      <c r="C44" s="44"/>
      <c r="D44" s="44"/>
      <c r="E44" s="44"/>
      <c r="F44" s="44"/>
      <c r="G44" s="45"/>
    </row>
    <row r="45" spans="2:7" ht="13.5" customHeight="1">
      <c r="B45" s="39"/>
      <c r="C45" s="39"/>
      <c r="D45" s="39"/>
      <c r="E45" s="39"/>
      <c r="F45" s="39"/>
      <c r="G45" s="39"/>
    </row>
    <row r="46" spans="2:7" ht="13.5" customHeight="1">
      <c r="B46" s="2"/>
      <c r="C46" s="2"/>
      <c r="D46" s="2"/>
      <c r="E46" s="2"/>
      <c r="F46" s="2"/>
      <c r="G46" s="2"/>
    </row>
    <row r="47" spans="2:7" ht="13.5" customHeight="1">
      <c r="B47" s="2"/>
      <c r="C47" s="2"/>
      <c r="D47" s="2"/>
      <c r="E47" s="2"/>
      <c r="F47" s="2"/>
      <c r="G47" s="2"/>
    </row>
    <row r="48" spans="2:7" ht="13.5" customHeight="1">
      <c r="B48" s="2"/>
      <c r="C48" s="2"/>
      <c r="D48" s="2"/>
      <c r="E48" s="2"/>
      <c r="F48" s="2"/>
      <c r="G48" s="2"/>
    </row>
    <row r="49" spans="2:7" ht="13.5" customHeight="1">
      <c r="B49" s="2"/>
      <c r="C49" s="2"/>
      <c r="D49" s="2"/>
      <c r="E49" s="2"/>
      <c r="F49" s="2"/>
      <c r="G49" s="2"/>
    </row>
    <row r="50" spans="2:7" ht="13.5" customHeight="1">
      <c r="B50" s="2"/>
      <c r="C50" s="2"/>
      <c r="D50" s="2"/>
      <c r="E50" s="2"/>
      <c r="F50" s="2"/>
      <c r="G50" s="2"/>
    </row>
    <row r="51" spans="2:7" ht="13.5" customHeight="1">
      <c r="B51" s="2"/>
      <c r="C51" s="2"/>
      <c r="D51" s="2"/>
      <c r="E51" s="2"/>
      <c r="F51" s="2"/>
      <c r="G51" s="2"/>
    </row>
    <row r="52" spans="2:7" ht="13.5" customHeight="1">
      <c r="B52" s="2"/>
      <c r="C52" s="2"/>
      <c r="D52" s="2"/>
      <c r="E52" s="2"/>
      <c r="F52" s="2"/>
      <c r="G52" s="2"/>
    </row>
    <row r="53" spans="2:7" ht="13.5" customHeight="1">
      <c r="B53" s="2"/>
      <c r="C53" s="2"/>
      <c r="D53" s="2"/>
      <c r="E53" s="2"/>
      <c r="F53" s="2"/>
      <c r="G53" s="2"/>
    </row>
    <row r="54" spans="2:7" ht="13.5" customHeight="1">
      <c r="B54" s="2"/>
      <c r="C54" s="2"/>
      <c r="D54" s="2"/>
      <c r="E54" s="2"/>
      <c r="F54" s="2"/>
      <c r="G54" s="2"/>
    </row>
    <row r="55" spans="2:7" ht="13.5" customHeight="1">
      <c r="B55" s="2"/>
      <c r="C55" s="2"/>
      <c r="D55" s="2"/>
      <c r="E55" s="2"/>
      <c r="F55" s="2"/>
      <c r="G55" s="2"/>
    </row>
    <row r="56" spans="2:7" ht="13.5" customHeight="1">
      <c r="B56" s="2"/>
      <c r="C56" s="2"/>
      <c r="D56" s="2"/>
      <c r="E56" s="2"/>
      <c r="F56" s="2"/>
      <c r="G56" s="2"/>
    </row>
    <row r="57" spans="2:7" ht="13.5" customHeight="1">
      <c r="B57" s="2"/>
      <c r="C57" s="2"/>
      <c r="D57" s="2"/>
      <c r="E57" s="2"/>
      <c r="F57" s="2"/>
      <c r="G57" s="2"/>
    </row>
    <row r="58" spans="2:7" ht="13.5" customHeight="1">
      <c r="B58" s="2"/>
      <c r="C58" s="2"/>
      <c r="D58" s="2"/>
      <c r="E58" s="2"/>
      <c r="F58" s="2"/>
      <c r="G58" s="2"/>
    </row>
    <row r="59" spans="2:7" ht="13.5" customHeight="1">
      <c r="B59" s="2"/>
      <c r="C59" s="2"/>
      <c r="D59" s="2"/>
      <c r="E59" s="2"/>
      <c r="F59" s="2"/>
      <c r="G59" s="2"/>
    </row>
    <row r="60" spans="2:7" ht="13.5" customHeight="1">
      <c r="B60" s="2"/>
      <c r="C60" s="2"/>
      <c r="D60" s="2"/>
      <c r="E60" s="2"/>
      <c r="F60" s="2"/>
      <c r="G60" s="2"/>
    </row>
    <row r="61" spans="2:7" ht="13.5" customHeight="1">
      <c r="B61" s="2"/>
      <c r="C61" s="2"/>
      <c r="D61" s="2"/>
      <c r="E61" s="2"/>
      <c r="F61" s="2"/>
      <c r="G61" s="2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9" ht="13.5" customHeight="1"/>
    <row r="93" ht="13.5" customHeight="1"/>
  </sheetData>
  <sheetProtection/>
  <mergeCells count="8">
    <mergeCell ref="D39:D40"/>
    <mergeCell ref="B2:G3"/>
    <mergeCell ref="B4:B5"/>
    <mergeCell ref="C4:G5"/>
    <mergeCell ref="C21:D22"/>
    <mergeCell ref="E21:F22"/>
    <mergeCell ref="B23:B25"/>
    <mergeCell ref="C23:G25"/>
  </mergeCells>
  <printOptions/>
  <pageMargins left="0.75" right="0.75" top="1" bottom="1" header="0.512" footer="0.512"/>
  <pageSetup fitToHeight="1" fitToWidth="1" horizontalDpi="600" verticalDpi="600" orientation="landscape" paperSize="9" scale="8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3"/>
  <sheetViews>
    <sheetView zoomScalePageLayoutView="0" workbookViewId="0" topLeftCell="A1">
      <selection activeCell="B8" sqref="B8"/>
    </sheetView>
  </sheetViews>
  <sheetFormatPr defaultColWidth="9.00390625" defaultRowHeight="13.5"/>
  <sheetData>
    <row r="1" ht="13.5" customHeight="1" thickBot="1">
      <c r="B1" s="14"/>
    </row>
    <row r="2" spans="2:13" ht="13.5" customHeight="1">
      <c r="B2" s="135" t="s">
        <v>22</v>
      </c>
      <c r="C2" s="135"/>
      <c r="D2" s="135"/>
      <c r="E2" s="135"/>
      <c r="F2" s="135"/>
      <c r="G2" s="135"/>
      <c r="I2" s="17"/>
      <c r="J2" s="18" t="s">
        <v>3</v>
      </c>
      <c r="K2" s="18" t="s">
        <v>4</v>
      </c>
      <c r="L2" s="19" t="s">
        <v>5</v>
      </c>
      <c r="M2" s="20"/>
    </row>
    <row r="3" spans="2:13" ht="13.5" customHeight="1">
      <c r="B3" s="135"/>
      <c r="C3" s="135"/>
      <c r="D3" s="135"/>
      <c r="E3" s="135"/>
      <c r="F3" s="135"/>
      <c r="G3" s="135"/>
      <c r="I3" s="21">
        <v>1</v>
      </c>
      <c r="J3" s="22">
        <v>0</v>
      </c>
      <c r="K3" s="23">
        <v>0</v>
      </c>
      <c r="L3" s="24">
        <f>K3*5*(100/$F$37)*($F$45/1000)*0.034*(('細かく判定 (低濃度)'!B$6)/5)</f>
        <v>0</v>
      </c>
      <c r="M3" s="25"/>
    </row>
    <row r="4" spans="2:13" ht="13.5" customHeight="1">
      <c r="B4" s="36" t="s">
        <v>23</v>
      </c>
      <c r="C4" s="15"/>
      <c r="D4" s="15"/>
      <c r="E4" s="15"/>
      <c r="F4" s="15"/>
      <c r="G4" s="15"/>
      <c r="I4" s="21">
        <v>2</v>
      </c>
      <c r="J4" s="26" t="s">
        <v>24</v>
      </c>
      <c r="K4" s="27">
        <v>1</v>
      </c>
      <c r="L4" s="28">
        <f>K4*5*(100/$F$37)*($F$45/1000)*0.034*(('細かく判定 (低濃度)'!B$6)/5)</f>
        <v>0.42924999999999996</v>
      </c>
      <c r="M4" s="25"/>
    </row>
    <row r="5" spans="1:13" ht="13.5" customHeight="1" thickBot="1">
      <c r="A5" s="1"/>
      <c r="B5" s="15"/>
      <c r="C5" s="15"/>
      <c r="D5" s="15"/>
      <c r="E5" s="15"/>
      <c r="F5" s="15"/>
      <c r="G5" s="15"/>
      <c r="I5" s="21">
        <v>3</v>
      </c>
      <c r="J5" s="26">
        <v>2</v>
      </c>
      <c r="K5" s="27">
        <v>2</v>
      </c>
      <c r="L5" s="28">
        <f>K5*5*(100/$F$37)*($F$45/1000)*0.034*(('細かく判定 (低濃度)'!B$6)/5)</f>
        <v>0.8584999999999999</v>
      </c>
      <c r="M5" s="25"/>
    </row>
    <row r="6" spans="1:13" ht="13.5" customHeight="1">
      <c r="A6" s="1"/>
      <c r="B6" s="133">
        <v>5</v>
      </c>
      <c r="C6" s="136" t="s">
        <v>0</v>
      </c>
      <c r="D6" s="136"/>
      <c r="E6" s="136"/>
      <c r="F6" s="136"/>
      <c r="G6" s="136"/>
      <c r="I6" s="21">
        <v>4</v>
      </c>
      <c r="J6" s="26" t="s">
        <v>25</v>
      </c>
      <c r="K6" s="27">
        <v>3</v>
      </c>
      <c r="L6" s="28">
        <f>K6*5*(100/$F$37)*($F$45/1000)*0.034*(('細かく判定 (低濃度)'!B$6)/5)</f>
        <v>1.28775</v>
      </c>
      <c r="M6" s="25"/>
    </row>
    <row r="7" spans="2:13" ht="13.5" customHeight="1" thickBot="1">
      <c r="B7" s="134"/>
      <c r="C7" s="136"/>
      <c r="D7" s="136"/>
      <c r="E7" s="136"/>
      <c r="F7" s="136"/>
      <c r="G7" s="136"/>
      <c r="I7" s="21">
        <v>5</v>
      </c>
      <c r="J7" s="26">
        <v>4</v>
      </c>
      <c r="K7" s="27">
        <v>4</v>
      </c>
      <c r="L7" s="28">
        <f>K7*5*(100/$F$37)*($F$45/1000)*0.034*(('細かく判定 (低濃度)'!B$6)/5)</f>
        <v>1.7169999999999999</v>
      </c>
      <c r="M7" s="25"/>
    </row>
    <row r="8" spans="1:32" s="1" customFormat="1" ht="13.5" customHeight="1">
      <c r="A8"/>
      <c r="B8" s="7"/>
      <c r="C8" s="7"/>
      <c r="D8" s="7"/>
      <c r="E8" s="7"/>
      <c r="F8" s="7"/>
      <c r="G8" s="7"/>
      <c r="I8" s="21">
        <v>6</v>
      </c>
      <c r="J8" s="26" t="s">
        <v>26</v>
      </c>
      <c r="K8" s="27">
        <v>5</v>
      </c>
      <c r="L8" s="28">
        <f>K8*5*(100/$F$37)*($F$45/1000)*0.034*(('細かく判定 (低濃度)'!B$6)/5)</f>
        <v>2.1462499999999998</v>
      </c>
      <c r="M8" s="2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1" customFormat="1" ht="13.5" customHeight="1">
      <c r="A9"/>
      <c r="B9" s="7"/>
      <c r="C9" s="7"/>
      <c r="D9" s="7"/>
      <c r="E9" s="7"/>
      <c r="F9" s="7"/>
      <c r="G9" s="7"/>
      <c r="I9" s="21">
        <v>7</v>
      </c>
      <c r="J9" s="26">
        <v>6</v>
      </c>
      <c r="K9" s="27">
        <v>6</v>
      </c>
      <c r="L9" s="28">
        <f>K9*5*(100/$F$37)*($F$45/1000)*0.034*(('細かく判定 (低濃度)'!B$6)/5)</f>
        <v>2.5755</v>
      </c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7" ht="13.5" customHeight="1">
      <c r="B10" s="7"/>
      <c r="C10" s="7"/>
      <c r="D10" s="7"/>
      <c r="E10" s="7"/>
      <c r="F10" s="7"/>
      <c r="G10" s="7"/>
      <c r="I10" s="21">
        <v>8</v>
      </c>
      <c r="J10" s="26" t="s">
        <v>27</v>
      </c>
      <c r="K10" s="27">
        <v>7</v>
      </c>
      <c r="L10" s="28">
        <f>K10*5*(100/$F$37)*($F$45/1000)*0.034*(('細かく判定 (低濃度)'!B$6)/5)</f>
        <v>3.0047499999999996</v>
      </c>
      <c r="M10" s="25"/>
      <c r="AG10" s="1"/>
      <c r="AH10" s="1"/>
      <c r="AI10" s="1"/>
      <c r="AJ10" s="1"/>
      <c r="AK10" s="1"/>
    </row>
    <row r="11" spans="2:37" ht="13.5" customHeight="1" thickBot="1">
      <c r="B11" s="7"/>
      <c r="C11" s="7"/>
      <c r="D11" s="7"/>
      <c r="E11" s="7"/>
      <c r="F11" s="7"/>
      <c r="G11" s="7"/>
      <c r="I11" s="16">
        <v>9</v>
      </c>
      <c r="J11" s="38"/>
      <c r="K11" s="30">
        <v>9</v>
      </c>
      <c r="L11" s="37" t="s">
        <v>28</v>
      </c>
      <c r="M11" s="25"/>
      <c r="AK11" s="1"/>
    </row>
    <row r="12" spans="2:37" ht="13.5" customHeight="1" thickBot="1">
      <c r="B12" s="7"/>
      <c r="C12" s="7"/>
      <c r="D12" s="7"/>
      <c r="E12" s="7"/>
      <c r="F12" s="7"/>
      <c r="G12" s="7"/>
      <c r="I12" s="32"/>
      <c r="J12" s="33">
        <v>2</v>
      </c>
      <c r="K12" s="34" t="s">
        <v>12</v>
      </c>
      <c r="L12" s="34"/>
      <c r="M12" s="35"/>
      <c r="AK12" s="1"/>
    </row>
    <row r="13" spans="2:7" ht="13.5" customHeight="1">
      <c r="B13" s="7"/>
      <c r="C13" s="7"/>
      <c r="D13" s="7"/>
      <c r="E13" s="7"/>
      <c r="F13" s="7"/>
      <c r="G13" s="7"/>
    </row>
    <row r="14" spans="2:7" ht="13.5" customHeight="1" thickBot="1">
      <c r="B14" s="7"/>
      <c r="C14" s="7"/>
      <c r="D14" s="7"/>
      <c r="E14" s="7"/>
      <c r="F14" s="7"/>
      <c r="G14" s="7"/>
    </row>
    <row r="15" spans="2:16" ht="13.5" customHeight="1">
      <c r="B15" s="7"/>
      <c r="C15" s="7"/>
      <c r="D15" s="7"/>
      <c r="E15" s="7"/>
      <c r="F15" s="7"/>
      <c r="G15" s="7"/>
      <c r="I15" s="9">
        <v>0</v>
      </c>
      <c r="J15" s="10" t="s">
        <v>13</v>
      </c>
      <c r="K15" s="10"/>
      <c r="L15" s="10"/>
      <c r="M15" s="10"/>
      <c r="N15" s="10"/>
      <c r="O15" s="10"/>
      <c r="P15" s="8"/>
    </row>
    <row r="16" spans="2:16" ht="13.5" customHeight="1">
      <c r="B16" s="7"/>
      <c r="C16" s="7"/>
      <c r="D16" s="7"/>
      <c r="E16" s="7"/>
      <c r="F16" s="7"/>
      <c r="G16" s="7"/>
      <c r="I16" s="5">
        <v>1</v>
      </c>
      <c r="J16" s="3" t="s">
        <v>14</v>
      </c>
      <c r="K16" s="3"/>
      <c r="L16" s="3"/>
      <c r="M16" s="3"/>
      <c r="N16" s="3"/>
      <c r="O16" s="3"/>
      <c r="P16" s="6"/>
    </row>
    <row r="17" spans="2:16" ht="13.5" customHeight="1">
      <c r="B17" s="7"/>
      <c r="C17" s="7"/>
      <c r="D17" s="7"/>
      <c r="E17" s="7"/>
      <c r="F17" s="7"/>
      <c r="G17" s="7"/>
      <c r="I17" s="5">
        <v>2</v>
      </c>
      <c r="J17" s="3" t="s">
        <v>15</v>
      </c>
      <c r="K17" s="3"/>
      <c r="L17" s="3"/>
      <c r="M17" s="3"/>
      <c r="N17" s="3"/>
      <c r="O17" s="3"/>
      <c r="P17" s="6"/>
    </row>
    <row r="18" spans="2:16" ht="13.5" customHeight="1">
      <c r="B18" s="7"/>
      <c r="C18" s="7"/>
      <c r="D18" s="7"/>
      <c r="E18" s="7"/>
      <c r="F18" s="7"/>
      <c r="G18" s="7"/>
      <c r="I18" s="5">
        <v>3</v>
      </c>
      <c r="J18" s="3" t="s">
        <v>15</v>
      </c>
      <c r="K18" s="3"/>
      <c r="L18" s="3"/>
      <c r="M18" s="3"/>
      <c r="N18" s="3"/>
      <c r="O18" s="3"/>
      <c r="P18" s="6"/>
    </row>
    <row r="19" spans="2:16" ht="13.5" customHeight="1">
      <c r="B19" s="7"/>
      <c r="C19" s="7"/>
      <c r="D19" s="7"/>
      <c r="E19" s="7"/>
      <c r="F19" s="7"/>
      <c r="G19" s="7"/>
      <c r="I19" s="5">
        <v>4</v>
      </c>
      <c r="J19" s="3" t="s">
        <v>16</v>
      </c>
      <c r="K19" s="3"/>
      <c r="L19" s="3"/>
      <c r="M19" s="3"/>
      <c r="N19" s="3"/>
      <c r="O19" s="3"/>
      <c r="P19" s="6"/>
    </row>
    <row r="20" spans="2:16" ht="13.5" customHeight="1">
      <c r="B20" s="7"/>
      <c r="C20" s="7"/>
      <c r="D20" s="7"/>
      <c r="E20" s="7"/>
      <c r="F20" s="7"/>
      <c r="G20" s="7"/>
      <c r="I20" s="5">
        <v>5</v>
      </c>
      <c r="J20" s="3" t="s">
        <v>17</v>
      </c>
      <c r="K20" s="3"/>
      <c r="L20" s="3"/>
      <c r="M20" s="3"/>
      <c r="N20" s="3"/>
      <c r="O20" s="3"/>
      <c r="P20" s="6"/>
    </row>
    <row r="21" spans="2:16" ht="13.5" customHeight="1">
      <c r="B21" s="7"/>
      <c r="C21" s="7"/>
      <c r="D21" s="7"/>
      <c r="E21" s="7"/>
      <c r="F21" s="7"/>
      <c r="G21" s="7"/>
      <c r="I21" s="5">
        <v>6</v>
      </c>
      <c r="J21" s="3" t="s">
        <v>18</v>
      </c>
      <c r="K21" s="3"/>
      <c r="L21" s="3"/>
      <c r="M21" s="3"/>
      <c r="N21" s="3"/>
      <c r="O21" s="3"/>
      <c r="P21" s="6"/>
    </row>
    <row r="22" spans="2:16" ht="13.5" customHeight="1">
      <c r="B22" s="7"/>
      <c r="C22" s="7"/>
      <c r="D22" s="7"/>
      <c r="E22" s="7"/>
      <c r="F22" s="7"/>
      <c r="G22" s="7"/>
      <c r="I22" s="5">
        <v>7</v>
      </c>
      <c r="J22" s="3" t="s">
        <v>18</v>
      </c>
      <c r="K22" s="3"/>
      <c r="L22" s="3"/>
      <c r="M22" s="3"/>
      <c r="N22" s="3"/>
      <c r="O22" s="3"/>
      <c r="P22" s="6"/>
    </row>
    <row r="23" spans="9:16" ht="13.5" customHeight="1" thickBot="1">
      <c r="I23" s="5">
        <v>8</v>
      </c>
      <c r="J23" s="3" t="s">
        <v>18</v>
      </c>
      <c r="K23" s="3"/>
      <c r="L23" s="3"/>
      <c r="M23" s="3"/>
      <c r="N23" s="3"/>
      <c r="O23" s="3"/>
      <c r="P23" s="6"/>
    </row>
    <row r="24" spans="2:16" ht="13.5" customHeight="1">
      <c r="B24" s="7"/>
      <c r="C24" s="125" t="s">
        <v>1</v>
      </c>
      <c r="D24" s="126"/>
      <c r="E24" s="129">
        <f>VLOOKUP(J12,'細かく判定 (低濃度)'!I3:L11,4,FALSE)</f>
        <v>0.42924999999999996</v>
      </c>
      <c r="F24" s="130"/>
      <c r="G24" s="7"/>
      <c r="I24" s="5">
        <v>9</v>
      </c>
      <c r="J24" s="3" t="s">
        <v>18</v>
      </c>
      <c r="K24" s="3"/>
      <c r="L24" s="3"/>
      <c r="M24" s="3"/>
      <c r="N24" s="3"/>
      <c r="O24" s="3"/>
      <c r="P24" s="6"/>
    </row>
    <row r="25" spans="2:16" ht="13.5" customHeight="1" thickBot="1">
      <c r="B25" s="7"/>
      <c r="C25" s="127"/>
      <c r="D25" s="128"/>
      <c r="E25" s="131"/>
      <c r="F25" s="132"/>
      <c r="G25" s="7"/>
      <c r="I25" s="5">
        <v>10</v>
      </c>
      <c r="J25" s="3" t="s">
        <v>19</v>
      </c>
      <c r="K25" s="3"/>
      <c r="L25" s="3"/>
      <c r="M25" s="3"/>
      <c r="N25" s="3"/>
      <c r="O25" s="3"/>
      <c r="P25" s="6"/>
    </row>
    <row r="26" spans="2:16" ht="13.5" customHeight="1">
      <c r="B26" s="137" t="s">
        <v>2</v>
      </c>
      <c r="C26" s="138" t="str">
        <f>IF(E24="","",VLOOKUP(E24,I15:J35,2))</f>
        <v>可給態窒素量が非常に低いです。
有機物を施用して土づくりに努めましょう。</v>
      </c>
      <c r="D26" s="138"/>
      <c r="E26" s="138"/>
      <c r="F26" s="138"/>
      <c r="G26" s="138"/>
      <c r="I26" s="5">
        <v>11</v>
      </c>
      <c r="J26" s="3" t="s">
        <v>19</v>
      </c>
      <c r="K26" s="3"/>
      <c r="L26" s="3"/>
      <c r="M26" s="3"/>
      <c r="N26" s="3"/>
      <c r="O26" s="3"/>
      <c r="P26" s="6"/>
    </row>
    <row r="27" spans="2:16" ht="13.5" customHeight="1">
      <c r="B27" s="137"/>
      <c r="C27" s="138"/>
      <c r="D27" s="138"/>
      <c r="E27" s="138"/>
      <c r="F27" s="138"/>
      <c r="G27" s="138"/>
      <c r="I27" s="5">
        <v>12</v>
      </c>
      <c r="J27" s="3" t="s">
        <v>19</v>
      </c>
      <c r="K27" s="3"/>
      <c r="L27" s="3"/>
      <c r="M27" s="3"/>
      <c r="N27" s="3"/>
      <c r="O27" s="3"/>
      <c r="P27" s="6"/>
    </row>
    <row r="28" spans="2:16" ht="13.5" customHeight="1">
      <c r="B28" s="137"/>
      <c r="C28" s="138"/>
      <c r="D28" s="138"/>
      <c r="E28" s="138"/>
      <c r="F28" s="138"/>
      <c r="G28" s="138"/>
      <c r="I28" s="5">
        <v>13</v>
      </c>
      <c r="J28" s="3" t="s">
        <v>19</v>
      </c>
      <c r="K28" s="3"/>
      <c r="L28" s="3"/>
      <c r="M28" s="3"/>
      <c r="N28" s="3"/>
      <c r="O28" s="3"/>
      <c r="P28" s="6"/>
    </row>
    <row r="29" spans="2:16" ht="13.5" customHeight="1">
      <c r="B29" s="7"/>
      <c r="C29" s="7"/>
      <c r="D29" s="3"/>
      <c r="E29" s="3"/>
      <c r="F29" s="3"/>
      <c r="G29" s="3"/>
      <c r="I29" s="5">
        <v>14</v>
      </c>
      <c r="J29" s="3" t="s">
        <v>19</v>
      </c>
      <c r="K29" s="3"/>
      <c r="L29" s="3"/>
      <c r="M29" s="3"/>
      <c r="N29" s="3"/>
      <c r="O29" s="3"/>
      <c r="P29" s="6"/>
    </row>
    <row r="30" spans="2:16" ht="13.5" customHeight="1" thickBot="1">
      <c r="B30" s="47"/>
      <c r="C30" s="39"/>
      <c r="D30" s="39"/>
      <c r="E30" s="13"/>
      <c r="F30" s="13"/>
      <c r="G30" s="40"/>
      <c r="I30" s="5">
        <v>15</v>
      </c>
      <c r="J30" s="3" t="s">
        <v>20</v>
      </c>
      <c r="K30" s="3"/>
      <c r="L30" s="3"/>
      <c r="M30" s="3"/>
      <c r="N30" s="3"/>
      <c r="O30" s="3"/>
      <c r="P30" s="6"/>
    </row>
    <row r="31" spans="2:16" ht="13.5" customHeight="1" thickBot="1">
      <c r="B31" s="48"/>
      <c r="C31" s="50" t="s">
        <v>29</v>
      </c>
      <c r="D31" s="7"/>
      <c r="E31" s="7"/>
      <c r="F31" s="69">
        <v>3</v>
      </c>
      <c r="G31" s="41" t="s">
        <v>30</v>
      </c>
      <c r="I31" s="5">
        <v>16</v>
      </c>
      <c r="J31" s="3" t="s">
        <v>20</v>
      </c>
      <c r="K31" s="3"/>
      <c r="L31" s="3"/>
      <c r="M31" s="3"/>
      <c r="N31" s="3"/>
      <c r="O31" s="3"/>
      <c r="P31" s="6"/>
    </row>
    <row r="32" spans="2:16" ht="13.5" customHeight="1">
      <c r="B32" s="48"/>
      <c r="C32" s="7"/>
      <c r="D32" s="7"/>
      <c r="E32" s="7"/>
      <c r="F32" s="7"/>
      <c r="G32" s="41"/>
      <c r="I32" s="5">
        <v>17</v>
      </c>
      <c r="J32" s="3" t="s">
        <v>20</v>
      </c>
      <c r="K32" s="3"/>
      <c r="L32" s="3"/>
      <c r="M32" s="3"/>
      <c r="N32" s="3"/>
      <c r="O32" s="3"/>
      <c r="P32" s="6"/>
    </row>
    <row r="33" spans="2:16" ht="13.5" customHeight="1">
      <c r="B33" s="48"/>
      <c r="C33" s="46" t="s">
        <v>31</v>
      </c>
      <c r="D33" s="46" t="s">
        <v>32</v>
      </c>
      <c r="E33" s="46" t="s">
        <v>33</v>
      </c>
      <c r="F33" s="73" t="s">
        <v>88</v>
      </c>
      <c r="G33" s="41"/>
      <c r="I33" s="5">
        <v>18</v>
      </c>
      <c r="J33" s="3" t="s">
        <v>20</v>
      </c>
      <c r="K33" s="3"/>
      <c r="L33" s="3"/>
      <c r="M33" s="3"/>
      <c r="N33" s="3"/>
      <c r="O33" s="3"/>
      <c r="P33" s="6"/>
    </row>
    <row r="34" spans="2:16" ht="13.5" customHeight="1" thickBot="1">
      <c r="B34" s="48"/>
      <c r="C34" s="46" t="s">
        <v>34</v>
      </c>
      <c r="D34" s="46" t="s">
        <v>34</v>
      </c>
      <c r="E34" s="46" t="s">
        <v>34</v>
      </c>
      <c r="F34" s="46" t="s">
        <v>35</v>
      </c>
      <c r="G34" s="41"/>
      <c r="I34" s="5">
        <v>19</v>
      </c>
      <c r="J34" s="3" t="s">
        <v>20</v>
      </c>
      <c r="K34" s="3"/>
      <c r="L34" s="3"/>
      <c r="M34" s="3"/>
      <c r="N34" s="3"/>
      <c r="O34" s="3"/>
      <c r="P34" s="6"/>
    </row>
    <row r="35" spans="2:16" ht="13.5" customHeight="1" thickBot="1">
      <c r="B35" s="48"/>
      <c r="C35" s="69">
        <v>10</v>
      </c>
      <c r="D35" s="69">
        <v>15</v>
      </c>
      <c r="E35" s="69">
        <v>14</v>
      </c>
      <c r="F35" s="70">
        <f>(D35-E35)/(D35-C35)*100</f>
        <v>20</v>
      </c>
      <c r="G35" s="41"/>
      <c r="I35" s="11">
        <v>20</v>
      </c>
      <c r="J35" s="12" t="s">
        <v>21</v>
      </c>
      <c r="K35" s="12"/>
      <c r="L35" s="12"/>
      <c r="M35" s="12"/>
      <c r="N35" s="12"/>
      <c r="O35" s="12"/>
      <c r="P35" s="4"/>
    </row>
    <row r="36" spans="2:7" ht="13.5" customHeight="1" thickBot="1">
      <c r="B36" s="48"/>
      <c r="C36" s="7"/>
      <c r="D36" s="7"/>
      <c r="E36" s="7"/>
      <c r="F36" s="7"/>
      <c r="G36" s="41"/>
    </row>
    <row r="37" spans="2:7" ht="13.5" customHeight="1" thickBot="1">
      <c r="B37" s="48"/>
      <c r="C37" s="7" t="s">
        <v>42</v>
      </c>
      <c r="D37" s="7"/>
      <c r="E37" s="7"/>
      <c r="F37" s="71">
        <f>F31*((100-F35)/100)</f>
        <v>2.4000000000000004</v>
      </c>
      <c r="G37" s="41" t="s">
        <v>36</v>
      </c>
    </row>
    <row r="38" spans="2:7" ht="13.5" customHeight="1">
      <c r="B38" s="49"/>
      <c r="C38" s="44"/>
      <c r="D38" s="44"/>
      <c r="E38" s="44"/>
      <c r="F38" s="44"/>
      <c r="G38" s="45"/>
    </row>
    <row r="39" spans="3:7" ht="13.5" customHeight="1">
      <c r="C39" s="2"/>
      <c r="D39" s="2"/>
      <c r="E39" s="2"/>
      <c r="F39" s="2"/>
      <c r="G39" s="2"/>
    </row>
    <row r="40" spans="2:7" ht="13.5" customHeight="1">
      <c r="B40" s="47"/>
      <c r="C40" s="39"/>
      <c r="D40" s="39"/>
      <c r="E40" s="39"/>
      <c r="F40" s="39"/>
      <c r="G40" s="51"/>
    </row>
    <row r="41" spans="2:7" ht="13.5" customHeight="1">
      <c r="B41" s="42"/>
      <c r="C41" s="46" t="s">
        <v>37</v>
      </c>
      <c r="D41" s="139" t="s">
        <v>86</v>
      </c>
      <c r="E41" s="46" t="s">
        <v>38</v>
      </c>
      <c r="F41" s="46" t="s">
        <v>39</v>
      </c>
      <c r="G41" s="41"/>
    </row>
    <row r="42" spans="2:7" ht="13.5" customHeight="1" thickBot="1">
      <c r="B42" s="42"/>
      <c r="C42" s="46" t="s">
        <v>34</v>
      </c>
      <c r="D42" s="140"/>
      <c r="E42" s="46" t="s">
        <v>34</v>
      </c>
      <c r="F42" s="46" t="s">
        <v>40</v>
      </c>
      <c r="G42" s="41"/>
    </row>
    <row r="43" spans="2:7" ht="13.5" customHeight="1" thickBot="1">
      <c r="B43" s="42"/>
      <c r="C43" s="33">
        <v>100</v>
      </c>
      <c r="D43" s="68" t="s">
        <v>87</v>
      </c>
      <c r="E43" s="33">
        <v>160</v>
      </c>
      <c r="F43" s="70">
        <f>E43-C43</f>
        <v>60</v>
      </c>
      <c r="G43" s="41"/>
    </row>
    <row r="44" spans="2:7" ht="13.5" customHeight="1" thickBot="1">
      <c r="B44" s="42"/>
      <c r="C44" s="7"/>
      <c r="D44" s="7"/>
      <c r="E44" s="7"/>
      <c r="F44" s="7"/>
      <c r="G44" s="41"/>
    </row>
    <row r="45" spans="2:7" ht="13.5" customHeight="1" thickBot="1">
      <c r="B45" s="42"/>
      <c r="C45" s="7" t="s">
        <v>43</v>
      </c>
      <c r="D45" s="7"/>
      <c r="E45" s="7"/>
      <c r="F45" s="72">
        <f>F43+(F31-F37)</f>
        <v>60.6</v>
      </c>
      <c r="G45" s="41" t="s">
        <v>41</v>
      </c>
    </row>
    <row r="46" spans="2:7" ht="13.5" customHeight="1">
      <c r="B46" s="43"/>
      <c r="C46" s="44"/>
      <c r="D46" s="44"/>
      <c r="E46" s="44"/>
      <c r="F46" s="44"/>
      <c r="G46" s="45"/>
    </row>
    <row r="47" spans="2:7" ht="13.5" customHeight="1">
      <c r="B47" s="2"/>
      <c r="C47" s="2"/>
      <c r="D47" s="2"/>
      <c r="E47" s="2"/>
      <c r="F47" s="2"/>
      <c r="G47" s="2"/>
    </row>
    <row r="48" spans="2:7" ht="13.5" customHeight="1">
      <c r="B48" s="2"/>
      <c r="C48" s="2"/>
      <c r="D48" s="2"/>
      <c r="E48" s="2"/>
      <c r="F48" s="2"/>
      <c r="G48" s="2"/>
    </row>
    <row r="49" spans="2:7" ht="13.5" customHeight="1">
      <c r="B49" s="2"/>
      <c r="C49" s="2"/>
      <c r="D49" s="2"/>
      <c r="E49" s="2"/>
      <c r="F49" s="2"/>
      <c r="G49" s="2"/>
    </row>
    <row r="50" spans="2:7" ht="13.5" customHeight="1">
      <c r="B50" s="2"/>
      <c r="C50" s="2"/>
      <c r="D50" s="2"/>
      <c r="E50" s="2"/>
      <c r="F50" s="2"/>
      <c r="G50" s="2"/>
    </row>
    <row r="51" spans="2:7" ht="13.5" customHeight="1">
      <c r="B51" s="2"/>
      <c r="C51" s="2"/>
      <c r="D51" s="2"/>
      <c r="E51" s="2"/>
      <c r="F51" s="2"/>
      <c r="G51" s="2"/>
    </row>
    <row r="52" spans="2:7" ht="13.5" customHeight="1">
      <c r="B52" s="2"/>
      <c r="C52" s="2"/>
      <c r="D52" s="2"/>
      <c r="E52" s="2"/>
      <c r="F52" s="2"/>
      <c r="G52" s="2"/>
    </row>
    <row r="53" spans="2:7" ht="13.5" customHeight="1">
      <c r="B53" s="2"/>
      <c r="C53" s="2"/>
      <c r="D53" s="2"/>
      <c r="E53" s="2"/>
      <c r="F53" s="2"/>
      <c r="G53" s="2"/>
    </row>
    <row r="54" spans="2:7" ht="13.5" customHeight="1">
      <c r="B54" s="2"/>
      <c r="C54" s="2"/>
      <c r="D54" s="2"/>
      <c r="E54" s="2"/>
      <c r="F54" s="2"/>
      <c r="G54" s="2"/>
    </row>
    <row r="55" spans="2:7" ht="13.5" customHeight="1">
      <c r="B55" s="2"/>
      <c r="C55" s="2"/>
      <c r="D55" s="2"/>
      <c r="E55" s="2"/>
      <c r="F55" s="2"/>
      <c r="G55" s="2"/>
    </row>
    <row r="56" spans="2:7" ht="13.5" customHeight="1">
      <c r="B56" s="2"/>
      <c r="C56" s="2"/>
      <c r="D56" s="2"/>
      <c r="E56" s="2"/>
      <c r="F56" s="2"/>
      <c r="G56" s="2"/>
    </row>
    <row r="57" spans="2:7" ht="13.5" customHeight="1">
      <c r="B57" s="2"/>
      <c r="C57" s="2"/>
      <c r="D57" s="2"/>
      <c r="E57" s="2"/>
      <c r="F57" s="2"/>
      <c r="G57" s="2"/>
    </row>
    <row r="58" spans="2:7" ht="13.5" customHeight="1">
      <c r="B58" s="2"/>
      <c r="C58" s="2"/>
      <c r="D58" s="2"/>
      <c r="E58" s="2"/>
      <c r="F58" s="2"/>
      <c r="G58" s="2"/>
    </row>
    <row r="59" spans="2:7" ht="13.5" customHeight="1">
      <c r="B59" s="2"/>
      <c r="C59" s="2"/>
      <c r="D59" s="2"/>
      <c r="E59" s="2"/>
      <c r="F59" s="2"/>
      <c r="G59" s="2"/>
    </row>
    <row r="60" spans="2:7" ht="13.5" customHeight="1">
      <c r="B60" s="2"/>
      <c r="C60" s="2"/>
      <c r="D60" s="2"/>
      <c r="E60" s="2"/>
      <c r="F60" s="2"/>
      <c r="G60" s="2"/>
    </row>
    <row r="61" spans="2:7" ht="13.5" customHeight="1">
      <c r="B61" s="2"/>
      <c r="C61" s="2"/>
      <c r="D61" s="2"/>
      <c r="E61" s="2"/>
      <c r="F61" s="2"/>
      <c r="G61" s="2"/>
    </row>
    <row r="62" spans="2:7" ht="13.5" customHeight="1">
      <c r="B62" s="2"/>
      <c r="C62" s="2"/>
      <c r="D62" s="2"/>
      <c r="E62" s="2"/>
      <c r="F62" s="2"/>
      <c r="G62" s="2"/>
    </row>
    <row r="63" spans="2:7" ht="13.5" customHeight="1">
      <c r="B63" s="2"/>
      <c r="C63" s="2"/>
      <c r="D63" s="2"/>
      <c r="E63" s="2"/>
      <c r="F63" s="2"/>
      <c r="G63" s="2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9" ht="13.5" customHeight="1"/>
    <row r="93" ht="13.5" customHeight="1"/>
  </sheetData>
  <sheetProtection/>
  <mergeCells count="8">
    <mergeCell ref="D41:D42"/>
    <mergeCell ref="B2:G3"/>
    <mergeCell ref="B6:B7"/>
    <mergeCell ref="C6:G7"/>
    <mergeCell ref="C24:D25"/>
    <mergeCell ref="E24:F25"/>
    <mergeCell ref="B26:B28"/>
    <mergeCell ref="C26:G28"/>
  </mergeCells>
  <printOptions/>
  <pageMargins left="0.75" right="0.75" top="1" bottom="1" header="0.512" footer="0.512"/>
  <pageSetup fitToHeight="1" fitToWidth="1" horizontalDpi="600" verticalDpi="600" orientation="landscape" paperSize="9" scale="8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27"/>
  <sheetViews>
    <sheetView view="pageBreakPreview" zoomScaleSheetLayoutView="100" workbookViewId="0" topLeftCell="A1">
      <selection activeCell="R6" sqref="R6"/>
    </sheetView>
  </sheetViews>
  <sheetFormatPr defaultColWidth="9.00390625" defaultRowHeight="30" customHeight="1"/>
  <cols>
    <col min="1" max="1" width="1.25" style="0" customWidth="1"/>
    <col min="2" max="2" width="5.25390625" style="0" bestFit="1" customWidth="1"/>
    <col min="3" max="3" width="14.00390625" style="0" customWidth="1"/>
    <col min="4" max="16" width="3.75390625" style="0" customWidth="1"/>
    <col min="17" max="17" width="6.75390625" style="0" hidden="1" customWidth="1"/>
    <col min="18" max="18" width="10.00390625" style="0" customWidth="1"/>
    <col min="19" max="19" width="1.25" style="0" customWidth="1"/>
    <col min="20" max="20" width="2.875" style="0" customWidth="1"/>
    <col min="22" max="22" width="10.375" style="0" customWidth="1"/>
  </cols>
  <sheetData>
    <row r="1" spans="3:25" ht="30" customHeight="1" thickBot="1">
      <c r="C1" s="57" t="s">
        <v>49</v>
      </c>
      <c r="Y1" s="66" t="s">
        <v>61</v>
      </c>
    </row>
    <row r="2" spans="2:34" ht="30" customHeight="1">
      <c r="B2" s="60" t="s">
        <v>44</v>
      </c>
      <c r="C2" s="60" t="s">
        <v>45</v>
      </c>
      <c r="D2" s="141" t="s">
        <v>46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59" t="s">
        <v>47</v>
      </c>
      <c r="R2" s="61" t="s">
        <v>84</v>
      </c>
      <c r="U2" s="52" t="s">
        <v>48</v>
      </c>
      <c r="V2" s="52" t="s">
        <v>50</v>
      </c>
      <c r="W2" s="52" t="s">
        <v>51</v>
      </c>
      <c r="Y2" s="62" t="s">
        <v>64</v>
      </c>
      <c r="Z2" s="63" t="s">
        <v>55</v>
      </c>
      <c r="AA2" s="63" t="s">
        <v>56</v>
      </c>
      <c r="AB2" s="63" t="s">
        <v>52</v>
      </c>
      <c r="AC2" s="63" t="s">
        <v>53</v>
      </c>
      <c r="AD2" s="64" t="s">
        <v>54</v>
      </c>
      <c r="AE2" s="63" t="s">
        <v>57</v>
      </c>
      <c r="AF2" s="63" t="s">
        <v>58</v>
      </c>
      <c r="AG2" s="63" t="s">
        <v>59</v>
      </c>
      <c r="AH2" s="65" t="s">
        <v>60</v>
      </c>
    </row>
    <row r="3" spans="2:34" ht="31.5" customHeight="1" thickBot="1">
      <c r="B3" s="52">
        <v>0</v>
      </c>
      <c r="C3" s="52" t="s">
        <v>65</v>
      </c>
      <c r="Q3" s="52">
        <v>1</v>
      </c>
      <c r="R3" s="58">
        <f aca="true" t="shared" si="0" ref="R3:R23">IF(Y3=1,(HLOOKUP(Q3,D$26:P$27,2,FALSE))*U3*(100/V3)*(W3/1000)*0.034,(HLOOKUP(Q3,D$26:P$27,2,FALSE))*U3*(100/3)*(50/1000)*1.1*0.034)</f>
        <v>0</v>
      </c>
      <c r="U3" s="60">
        <v>5</v>
      </c>
      <c r="V3" s="78">
        <f>IF(Y3=0,3,AE3)</f>
        <v>2.88</v>
      </c>
      <c r="W3" s="78">
        <f>IF(Y3=0,50,AH3)</f>
        <v>50.32</v>
      </c>
      <c r="Y3" s="56">
        <v>1</v>
      </c>
      <c r="Z3" s="53">
        <v>3.2</v>
      </c>
      <c r="AA3" s="53">
        <v>10</v>
      </c>
      <c r="AB3" s="53">
        <v>15</v>
      </c>
      <c r="AC3" s="53">
        <v>14.5</v>
      </c>
      <c r="AD3" s="53">
        <f>(AB3-AC3)/(AB3-AA3)*100</f>
        <v>10</v>
      </c>
      <c r="AE3" s="55">
        <f>Z3*(100-AD3)/100</f>
        <v>2.88</v>
      </c>
      <c r="AF3" s="53">
        <v>100</v>
      </c>
      <c r="AG3" s="53">
        <v>150</v>
      </c>
      <c r="AH3" s="54">
        <f>(AG3-AF3)+(Z3-AE3)</f>
        <v>50.32</v>
      </c>
    </row>
    <row r="4" spans="2:34" ht="31.5" customHeight="1" thickBot="1">
      <c r="B4" s="52">
        <v>1</v>
      </c>
      <c r="C4" s="52" t="s">
        <v>62</v>
      </c>
      <c r="Q4" s="52">
        <v>1</v>
      </c>
      <c r="R4" s="58">
        <f t="shared" si="0"/>
        <v>0</v>
      </c>
      <c r="U4" s="60">
        <v>5</v>
      </c>
      <c r="V4" s="78">
        <f>IF(Y4=0,3,AE4)</f>
        <v>3</v>
      </c>
      <c r="W4" s="78">
        <f>IF(Y4=0,50,AH4)</f>
        <v>50</v>
      </c>
      <c r="Y4" s="56">
        <v>0</v>
      </c>
      <c r="Z4" s="53">
        <v>3</v>
      </c>
      <c r="AA4" s="53">
        <v>10</v>
      </c>
      <c r="AB4" s="53">
        <v>15</v>
      </c>
      <c r="AC4" s="53">
        <v>14.5</v>
      </c>
      <c r="AD4" s="53">
        <f>(AB4-AC4)/(AB4-AA4)*100</f>
        <v>10</v>
      </c>
      <c r="AE4" s="55">
        <f>Z4*(100-AD4)/100</f>
        <v>2.7</v>
      </c>
      <c r="AF4" s="53">
        <v>100</v>
      </c>
      <c r="AG4" s="53">
        <v>150</v>
      </c>
      <c r="AH4" s="54">
        <f>(AG4-AF4)+(Z4-AE4)</f>
        <v>50.3</v>
      </c>
    </row>
    <row r="5" spans="2:34" ht="31.5" customHeight="1" thickBot="1">
      <c r="B5" s="52">
        <v>2</v>
      </c>
      <c r="C5" s="52" t="s">
        <v>63</v>
      </c>
      <c r="Q5" s="52">
        <v>1</v>
      </c>
      <c r="R5" s="58">
        <f t="shared" si="0"/>
        <v>0</v>
      </c>
      <c r="U5" s="60">
        <v>5</v>
      </c>
      <c r="V5" s="78">
        <f>IF(Y5=0,3,AE5)</f>
        <v>3</v>
      </c>
      <c r="W5" s="78">
        <f>IF(Y5=0,50,AH5)</f>
        <v>50</v>
      </c>
      <c r="Y5" s="56">
        <v>0</v>
      </c>
      <c r="Z5" s="53">
        <v>3</v>
      </c>
      <c r="AA5" s="53">
        <v>10</v>
      </c>
      <c r="AB5" s="53">
        <v>15</v>
      </c>
      <c r="AC5" s="53">
        <v>14.5</v>
      </c>
      <c r="AD5" s="53">
        <f>(AB5-AC5)/(AB5-AA5)*100</f>
        <v>10</v>
      </c>
      <c r="AE5" s="55">
        <f>Z5*(100-AD5)/100</f>
        <v>2.7</v>
      </c>
      <c r="AF5" s="53">
        <v>100</v>
      </c>
      <c r="AG5" s="53">
        <v>150</v>
      </c>
      <c r="AH5" s="54">
        <f>(AG5-AF5)+(Z5-AE5)</f>
        <v>50.3</v>
      </c>
    </row>
    <row r="6" spans="2:34" ht="31.5" customHeight="1" thickBot="1">
      <c r="B6" s="52">
        <v>3</v>
      </c>
      <c r="C6" s="52" t="s">
        <v>66</v>
      </c>
      <c r="Q6" s="52">
        <v>1</v>
      </c>
      <c r="R6" s="58">
        <f t="shared" si="0"/>
        <v>0</v>
      </c>
      <c r="U6" s="60">
        <v>5</v>
      </c>
      <c r="V6" s="78">
        <f aca="true" t="shared" si="1" ref="V6:V20">IF(Y6=0,3,AE6)</f>
        <v>3</v>
      </c>
      <c r="W6" s="78">
        <f aca="true" t="shared" si="2" ref="W6:W20">IF(Y6=0,50,AH6)</f>
        <v>50</v>
      </c>
      <c r="Y6" s="56">
        <v>0</v>
      </c>
      <c r="Z6" s="53">
        <v>3</v>
      </c>
      <c r="AA6" s="53">
        <v>10</v>
      </c>
      <c r="AB6" s="53">
        <v>15</v>
      </c>
      <c r="AC6" s="53">
        <v>14.5</v>
      </c>
      <c r="AD6" s="53">
        <f aca="true" t="shared" si="3" ref="AD6:AD20">(AB6-AC6)/(AB6-AA6)*100</f>
        <v>10</v>
      </c>
      <c r="AE6" s="55">
        <f aca="true" t="shared" si="4" ref="AE6:AE20">Z6*(100-AD6)/100</f>
        <v>2.7</v>
      </c>
      <c r="AF6" s="53">
        <v>100</v>
      </c>
      <c r="AG6" s="53">
        <v>150</v>
      </c>
      <c r="AH6" s="54">
        <f aca="true" t="shared" si="5" ref="AH6:AH20">(AG6-AF6)+(Z6-AE6)</f>
        <v>50.3</v>
      </c>
    </row>
    <row r="7" spans="2:34" ht="31.5" customHeight="1" thickBot="1">
      <c r="B7" s="52">
        <v>4</v>
      </c>
      <c r="C7" s="52" t="s">
        <v>67</v>
      </c>
      <c r="Q7" s="52">
        <v>1</v>
      </c>
      <c r="R7" s="58">
        <f t="shared" si="0"/>
        <v>0</v>
      </c>
      <c r="U7" s="60">
        <v>5</v>
      </c>
      <c r="V7" s="78">
        <f t="shared" si="1"/>
        <v>3</v>
      </c>
      <c r="W7" s="78">
        <f t="shared" si="2"/>
        <v>50</v>
      </c>
      <c r="Y7" s="56">
        <v>0</v>
      </c>
      <c r="Z7" s="53">
        <v>3</v>
      </c>
      <c r="AA7" s="53">
        <v>10</v>
      </c>
      <c r="AB7" s="53">
        <v>15</v>
      </c>
      <c r="AC7" s="53">
        <v>14.5</v>
      </c>
      <c r="AD7" s="53">
        <f t="shared" si="3"/>
        <v>10</v>
      </c>
      <c r="AE7" s="55">
        <f t="shared" si="4"/>
        <v>2.7</v>
      </c>
      <c r="AF7" s="53">
        <v>100</v>
      </c>
      <c r="AG7" s="53">
        <v>150</v>
      </c>
      <c r="AH7" s="54">
        <f t="shared" si="5"/>
        <v>50.3</v>
      </c>
    </row>
    <row r="8" spans="2:34" ht="31.5" customHeight="1" thickBot="1">
      <c r="B8" s="52">
        <v>5</v>
      </c>
      <c r="C8" s="52" t="s">
        <v>68</v>
      </c>
      <c r="Q8" s="52">
        <v>1</v>
      </c>
      <c r="R8" s="58">
        <f t="shared" si="0"/>
        <v>0</v>
      </c>
      <c r="U8" s="60">
        <v>5</v>
      </c>
      <c r="V8" s="78">
        <f t="shared" si="1"/>
        <v>3</v>
      </c>
      <c r="W8" s="78">
        <f t="shared" si="2"/>
        <v>50</v>
      </c>
      <c r="Y8" s="56">
        <v>0</v>
      </c>
      <c r="Z8" s="53">
        <v>3</v>
      </c>
      <c r="AA8" s="53">
        <v>10</v>
      </c>
      <c r="AB8" s="53">
        <v>15</v>
      </c>
      <c r="AC8" s="53">
        <v>14.5</v>
      </c>
      <c r="AD8" s="53">
        <f t="shared" si="3"/>
        <v>10</v>
      </c>
      <c r="AE8" s="55">
        <f t="shared" si="4"/>
        <v>2.7</v>
      </c>
      <c r="AF8" s="53">
        <v>100</v>
      </c>
      <c r="AG8" s="53">
        <v>150</v>
      </c>
      <c r="AH8" s="54">
        <f t="shared" si="5"/>
        <v>50.3</v>
      </c>
    </row>
    <row r="9" spans="2:34" ht="31.5" customHeight="1" thickBot="1">
      <c r="B9" s="52">
        <v>6</v>
      </c>
      <c r="C9" s="52" t="s">
        <v>69</v>
      </c>
      <c r="Q9" s="52">
        <v>1</v>
      </c>
      <c r="R9" s="58">
        <f t="shared" si="0"/>
        <v>0</v>
      </c>
      <c r="U9" s="60">
        <v>5</v>
      </c>
      <c r="V9" s="78">
        <f t="shared" si="1"/>
        <v>3</v>
      </c>
      <c r="W9" s="78">
        <f t="shared" si="2"/>
        <v>50</v>
      </c>
      <c r="Y9" s="56">
        <v>0</v>
      </c>
      <c r="Z9" s="53">
        <v>3</v>
      </c>
      <c r="AA9" s="53">
        <v>10</v>
      </c>
      <c r="AB9" s="53">
        <v>15</v>
      </c>
      <c r="AC9" s="53">
        <v>14.5</v>
      </c>
      <c r="AD9" s="53">
        <f t="shared" si="3"/>
        <v>10</v>
      </c>
      <c r="AE9" s="55">
        <f t="shared" si="4"/>
        <v>2.7</v>
      </c>
      <c r="AF9" s="53">
        <v>100</v>
      </c>
      <c r="AG9" s="53">
        <v>150</v>
      </c>
      <c r="AH9" s="54">
        <f t="shared" si="5"/>
        <v>50.3</v>
      </c>
    </row>
    <row r="10" spans="2:34" ht="31.5" customHeight="1" thickBot="1">
      <c r="B10" s="52">
        <v>7</v>
      </c>
      <c r="C10" s="52" t="s">
        <v>70</v>
      </c>
      <c r="Q10" s="52">
        <v>1</v>
      </c>
      <c r="R10" s="58">
        <f t="shared" si="0"/>
        <v>0</v>
      </c>
      <c r="U10" s="60">
        <v>5</v>
      </c>
      <c r="V10" s="78">
        <f t="shared" si="1"/>
        <v>3</v>
      </c>
      <c r="W10" s="78">
        <f t="shared" si="2"/>
        <v>50</v>
      </c>
      <c r="Y10" s="56">
        <v>0</v>
      </c>
      <c r="Z10" s="53">
        <v>3</v>
      </c>
      <c r="AA10" s="53">
        <v>10</v>
      </c>
      <c r="AB10" s="53">
        <v>15</v>
      </c>
      <c r="AC10" s="53">
        <v>14.5</v>
      </c>
      <c r="AD10" s="53">
        <f t="shared" si="3"/>
        <v>10</v>
      </c>
      <c r="AE10" s="55">
        <f t="shared" si="4"/>
        <v>2.7</v>
      </c>
      <c r="AF10" s="53">
        <v>100</v>
      </c>
      <c r="AG10" s="53">
        <v>150</v>
      </c>
      <c r="AH10" s="54">
        <f t="shared" si="5"/>
        <v>50.3</v>
      </c>
    </row>
    <row r="11" spans="2:34" ht="31.5" customHeight="1" thickBot="1">
      <c r="B11" s="52">
        <v>8</v>
      </c>
      <c r="C11" s="52" t="s">
        <v>71</v>
      </c>
      <c r="Q11" s="52">
        <v>1</v>
      </c>
      <c r="R11" s="58">
        <f t="shared" si="0"/>
        <v>0</v>
      </c>
      <c r="U11" s="60">
        <v>5</v>
      </c>
      <c r="V11" s="78">
        <f t="shared" si="1"/>
        <v>3</v>
      </c>
      <c r="W11" s="78">
        <f t="shared" si="2"/>
        <v>50</v>
      </c>
      <c r="Y11" s="56">
        <v>0</v>
      </c>
      <c r="Z11" s="53">
        <v>3</v>
      </c>
      <c r="AA11" s="53">
        <v>10</v>
      </c>
      <c r="AB11" s="53">
        <v>15</v>
      </c>
      <c r="AC11" s="53">
        <v>14.5</v>
      </c>
      <c r="AD11" s="53">
        <f t="shared" si="3"/>
        <v>10</v>
      </c>
      <c r="AE11" s="55">
        <f t="shared" si="4"/>
        <v>2.7</v>
      </c>
      <c r="AF11" s="53">
        <v>100</v>
      </c>
      <c r="AG11" s="53">
        <v>150</v>
      </c>
      <c r="AH11" s="54">
        <f t="shared" si="5"/>
        <v>50.3</v>
      </c>
    </row>
    <row r="12" spans="2:34" ht="31.5" customHeight="1" thickBot="1">
      <c r="B12" s="52">
        <v>9</v>
      </c>
      <c r="C12" s="52" t="s">
        <v>72</v>
      </c>
      <c r="Q12" s="52">
        <v>1</v>
      </c>
      <c r="R12" s="58">
        <f t="shared" si="0"/>
        <v>0</v>
      </c>
      <c r="U12" s="60">
        <v>5</v>
      </c>
      <c r="V12" s="78">
        <f t="shared" si="1"/>
        <v>3</v>
      </c>
      <c r="W12" s="78">
        <f t="shared" si="2"/>
        <v>50</v>
      </c>
      <c r="Y12" s="56">
        <v>0</v>
      </c>
      <c r="Z12" s="53">
        <v>3</v>
      </c>
      <c r="AA12" s="53">
        <v>10</v>
      </c>
      <c r="AB12" s="53">
        <v>15</v>
      </c>
      <c r="AC12" s="53">
        <v>14.5</v>
      </c>
      <c r="AD12" s="53">
        <f t="shared" si="3"/>
        <v>10</v>
      </c>
      <c r="AE12" s="55">
        <f t="shared" si="4"/>
        <v>2.7</v>
      </c>
      <c r="AF12" s="53">
        <v>100</v>
      </c>
      <c r="AG12" s="53">
        <v>150</v>
      </c>
      <c r="AH12" s="54">
        <f t="shared" si="5"/>
        <v>50.3</v>
      </c>
    </row>
    <row r="13" spans="2:34" ht="31.5" customHeight="1" thickBot="1">
      <c r="B13" s="52">
        <v>10</v>
      </c>
      <c r="C13" s="52" t="s">
        <v>73</v>
      </c>
      <c r="Q13" s="52">
        <v>1</v>
      </c>
      <c r="R13" s="58">
        <f t="shared" si="0"/>
        <v>0</v>
      </c>
      <c r="U13" s="60">
        <v>5</v>
      </c>
      <c r="V13" s="78">
        <f t="shared" si="1"/>
        <v>3</v>
      </c>
      <c r="W13" s="78">
        <f t="shared" si="2"/>
        <v>50</v>
      </c>
      <c r="Y13" s="56">
        <v>0</v>
      </c>
      <c r="Z13" s="53">
        <v>3</v>
      </c>
      <c r="AA13" s="53">
        <v>10</v>
      </c>
      <c r="AB13" s="53">
        <v>15</v>
      </c>
      <c r="AC13" s="53">
        <v>14.5</v>
      </c>
      <c r="AD13" s="53">
        <f t="shared" si="3"/>
        <v>10</v>
      </c>
      <c r="AE13" s="55">
        <f t="shared" si="4"/>
        <v>2.7</v>
      </c>
      <c r="AF13" s="53">
        <v>100</v>
      </c>
      <c r="AG13" s="53">
        <v>150</v>
      </c>
      <c r="AH13" s="54">
        <f t="shared" si="5"/>
        <v>50.3</v>
      </c>
    </row>
    <row r="14" spans="2:34" ht="31.5" customHeight="1" thickBot="1">
      <c r="B14" s="52">
        <v>11</v>
      </c>
      <c r="C14" s="52" t="s">
        <v>74</v>
      </c>
      <c r="Q14" s="52">
        <v>1</v>
      </c>
      <c r="R14" s="58">
        <f t="shared" si="0"/>
        <v>0</v>
      </c>
      <c r="U14" s="60">
        <v>5</v>
      </c>
      <c r="V14" s="78">
        <f t="shared" si="1"/>
        <v>3</v>
      </c>
      <c r="W14" s="78">
        <f t="shared" si="2"/>
        <v>50</v>
      </c>
      <c r="Y14" s="56">
        <v>0</v>
      </c>
      <c r="Z14" s="53">
        <v>3</v>
      </c>
      <c r="AA14" s="53">
        <v>10</v>
      </c>
      <c r="AB14" s="53">
        <v>15</v>
      </c>
      <c r="AC14" s="53">
        <v>14.5</v>
      </c>
      <c r="AD14" s="53">
        <f t="shared" si="3"/>
        <v>10</v>
      </c>
      <c r="AE14" s="55">
        <f t="shared" si="4"/>
        <v>2.7</v>
      </c>
      <c r="AF14" s="53">
        <v>100</v>
      </c>
      <c r="AG14" s="53">
        <v>150</v>
      </c>
      <c r="AH14" s="54">
        <f t="shared" si="5"/>
        <v>50.3</v>
      </c>
    </row>
    <row r="15" spans="2:34" ht="31.5" customHeight="1" thickBot="1">
      <c r="B15" s="52">
        <v>12</v>
      </c>
      <c r="C15" s="52" t="s">
        <v>75</v>
      </c>
      <c r="Q15" s="52">
        <v>1</v>
      </c>
      <c r="R15" s="58">
        <f t="shared" si="0"/>
        <v>0</v>
      </c>
      <c r="U15" s="60">
        <v>5</v>
      </c>
      <c r="V15" s="78">
        <f t="shared" si="1"/>
        <v>3</v>
      </c>
      <c r="W15" s="78">
        <f t="shared" si="2"/>
        <v>50</v>
      </c>
      <c r="Y15" s="56">
        <v>0</v>
      </c>
      <c r="Z15" s="53">
        <v>3</v>
      </c>
      <c r="AA15" s="53">
        <v>10</v>
      </c>
      <c r="AB15" s="53">
        <v>15</v>
      </c>
      <c r="AC15" s="53">
        <v>14.5</v>
      </c>
      <c r="AD15" s="53">
        <f t="shared" si="3"/>
        <v>10</v>
      </c>
      <c r="AE15" s="55">
        <f t="shared" si="4"/>
        <v>2.7</v>
      </c>
      <c r="AF15" s="53">
        <v>100</v>
      </c>
      <c r="AG15" s="53">
        <v>150</v>
      </c>
      <c r="AH15" s="54">
        <f t="shared" si="5"/>
        <v>50.3</v>
      </c>
    </row>
    <row r="16" spans="2:34" ht="31.5" customHeight="1" thickBot="1">
      <c r="B16" s="52">
        <v>13</v>
      </c>
      <c r="C16" s="52" t="s">
        <v>76</v>
      </c>
      <c r="Q16" s="52">
        <v>1</v>
      </c>
      <c r="R16" s="58">
        <f t="shared" si="0"/>
        <v>0</v>
      </c>
      <c r="U16" s="60">
        <v>5</v>
      </c>
      <c r="V16" s="78">
        <f t="shared" si="1"/>
        <v>3</v>
      </c>
      <c r="W16" s="78">
        <f t="shared" si="2"/>
        <v>50</v>
      </c>
      <c r="Y16" s="56">
        <v>0</v>
      </c>
      <c r="Z16" s="53">
        <v>3</v>
      </c>
      <c r="AA16" s="53">
        <v>10</v>
      </c>
      <c r="AB16" s="53">
        <v>15</v>
      </c>
      <c r="AC16" s="53">
        <v>14.5</v>
      </c>
      <c r="AD16" s="53">
        <f t="shared" si="3"/>
        <v>10</v>
      </c>
      <c r="AE16" s="55">
        <f t="shared" si="4"/>
        <v>2.7</v>
      </c>
      <c r="AF16" s="53">
        <v>100</v>
      </c>
      <c r="AG16" s="53">
        <v>150</v>
      </c>
      <c r="AH16" s="54">
        <f t="shared" si="5"/>
        <v>50.3</v>
      </c>
    </row>
    <row r="17" spans="2:34" ht="31.5" customHeight="1" thickBot="1">
      <c r="B17" s="52">
        <v>14</v>
      </c>
      <c r="C17" s="52" t="s">
        <v>77</v>
      </c>
      <c r="Q17" s="52">
        <v>1</v>
      </c>
      <c r="R17" s="58">
        <f t="shared" si="0"/>
        <v>0</v>
      </c>
      <c r="U17" s="60">
        <v>5</v>
      </c>
      <c r="V17" s="78">
        <f t="shared" si="1"/>
        <v>3</v>
      </c>
      <c r="W17" s="78">
        <f t="shared" si="2"/>
        <v>50</v>
      </c>
      <c r="Y17" s="56">
        <v>0</v>
      </c>
      <c r="Z17" s="53">
        <v>3</v>
      </c>
      <c r="AA17" s="53">
        <v>10</v>
      </c>
      <c r="AB17" s="53">
        <v>15</v>
      </c>
      <c r="AC17" s="53">
        <v>14.5</v>
      </c>
      <c r="AD17" s="53">
        <f t="shared" si="3"/>
        <v>10</v>
      </c>
      <c r="AE17" s="55">
        <f t="shared" si="4"/>
        <v>2.7</v>
      </c>
      <c r="AF17" s="53">
        <v>100</v>
      </c>
      <c r="AG17" s="53">
        <v>150</v>
      </c>
      <c r="AH17" s="54">
        <f t="shared" si="5"/>
        <v>50.3</v>
      </c>
    </row>
    <row r="18" spans="2:34" ht="31.5" customHeight="1" thickBot="1">
      <c r="B18" s="52">
        <v>15</v>
      </c>
      <c r="C18" s="52" t="s">
        <v>78</v>
      </c>
      <c r="Q18" s="52">
        <v>1</v>
      </c>
      <c r="R18" s="58">
        <f t="shared" si="0"/>
        <v>0</v>
      </c>
      <c r="U18" s="60">
        <v>5</v>
      </c>
      <c r="V18" s="78">
        <f t="shared" si="1"/>
        <v>3</v>
      </c>
      <c r="W18" s="78">
        <f t="shared" si="2"/>
        <v>50</v>
      </c>
      <c r="Y18" s="56">
        <v>0</v>
      </c>
      <c r="Z18" s="53">
        <v>3</v>
      </c>
      <c r="AA18" s="53">
        <v>10</v>
      </c>
      <c r="AB18" s="53">
        <v>15</v>
      </c>
      <c r="AC18" s="53">
        <v>14.5</v>
      </c>
      <c r="AD18" s="53">
        <f t="shared" si="3"/>
        <v>10</v>
      </c>
      <c r="AE18" s="55">
        <f t="shared" si="4"/>
        <v>2.7</v>
      </c>
      <c r="AF18" s="53">
        <v>100</v>
      </c>
      <c r="AG18" s="53">
        <v>150</v>
      </c>
      <c r="AH18" s="54">
        <f t="shared" si="5"/>
        <v>50.3</v>
      </c>
    </row>
    <row r="19" spans="2:34" ht="31.5" customHeight="1" thickBot="1">
      <c r="B19" s="52">
        <v>16</v>
      </c>
      <c r="C19" s="52" t="s">
        <v>79</v>
      </c>
      <c r="Q19" s="52">
        <v>1</v>
      </c>
      <c r="R19" s="58">
        <f t="shared" si="0"/>
        <v>0</v>
      </c>
      <c r="U19" s="60">
        <v>5</v>
      </c>
      <c r="V19" s="78">
        <f t="shared" si="1"/>
        <v>3</v>
      </c>
      <c r="W19" s="78">
        <f t="shared" si="2"/>
        <v>50</v>
      </c>
      <c r="Y19" s="56">
        <v>0</v>
      </c>
      <c r="Z19" s="53">
        <v>3</v>
      </c>
      <c r="AA19" s="53">
        <v>10</v>
      </c>
      <c r="AB19" s="53">
        <v>15</v>
      </c>
      <c r="AC19" s="53">
        <v>14.5</v>
      </c>
      <c r="AD19" s="53">
        <f t="shared" si="3"/>
        <v>10</v>
      </c>
      <c r="AE19" s="55">
        <f t="shared" si="4"/>
        <v>2.7</v>
      </c>
      <c r="AF19" s="53">
        <v>100</v>
      </c>
      <c r="AG19" s="53">
        <v>150</v>
      </c>
      <c r="AH19" s="54">
        <f t="shared" si="5"/>
        <v>50.3</v>
      </c>
    </row>
    <row r="20" spans="2:34" ht="31.5" customHeight="1" thickBot="1">
      <c r="B20" s="52">
        <v>17</v>
      </c>
      <c r="C20" s="52" t="s">
        <v>80</v>
      </c>
      <c r="Q20" s="52">
        <v>1</v>
      </c>
      <c r="R20" s="58">
        <f t="shared" si="0"/>
        <v>0</v>
      </c>
      <c r="U20" s="60">
        <v>5</v>
      </c>
      <c r="V20" s="78">
        <f t="shared" si="1"/>
        <v>3</v>
      </c>
      <c r="W20" s="78">
        <f t="shared" si="2"/>
        <v>50</v>
      </c>
      <c r="Y20" s="56">
        <v>0</v>
      </c>
      <c r="Z20" s="53">
        <v>3</v>
      </c>
      <c r="AA20" s="53">
        <v>10</v>
      </c>
      <c r="AB20" s="53">
        <v>15</v>
      </c>
      <c r="AC20" s="53">
        <v>14.5</v>
      </c>
      <c r="AD20" s="53">
        <f t="shared" si="3"/>
        <v>10</v>
      </c>
      <c r="AE20" s="55">
        <f t="shared" si="4"/>
        <v>2.7</v>
      </c>
      <c r="AF20" s="53">
        <v>100</v>
      </c>
      <c r="AG20" s="53">
        <v>150</v>
      </c>
      <c r="AH20" s="54">
        <f t="shared" si="5"/>
        <v>50.3</v>
      </c>
    </row>
    <row r="21" spans="2:34" ht="31.5" customHeight="1" thickBot="1">
      <c r="B21" s="52">
        <v>18</v>
      </c>
      <c r="C21" s="52" t="s">
        <v>81</v>
      </c>
      <c r="Q21" s="52">
        <v>1</v>
      </c>
      <c r="R21" s="58">
        <f t="shared" si="0"/>
        <v>0</v>
      </c>
      <c r="U21" s="60">
        <v>5</v>
      </c>
      <c r="V21" s="78">
        <f>IF(Y21=0,3,AE21)</f>
        <v>3</v>
      </c>
      <c r="W21" s="78">
        <f>IF(Y21=0,50,AH21)</f>
        <v>50</v>
      </c>
      <c r="Y21" s="56">
        <v>0</v>
      </c>
      <c r="Z21" s="53">
        <v>3</v>
      </c>
      <c r="AA21" s="53">
        <v>10</v>
      </c>
      <c r="AB21" s="53">
        <v>15</v>
      </c>
      <c r="AC21" s="53">
        <v>14.5</v>
      </c>
      <c r="AD21" s="53">
        <f>(AB21-AC21)/(AB21-AA21)*100</f>
        <v>10</v>
      </c>
      <c r="AE21" s="55">
        <f>Z21*(100-AD21)/100</f>
        <v>2.7</v>
      </c>
      <c r="AF21" s="53">
        <v>100</v>
      </c>
      <c r="AG21" s="53">
        <v>150</v>
      </c>
      <c r="AH21" s="54">
        <f>(AG21-AF21)+(Z21-AE21)</f>
        <v>50.3</v>
      </c>
    </row>
    <row r="22" spans="2:34" ht="31.5" customHeight="1" thickBot="1">
      <c r="B22" s="52">
        <v>19</v>
      </c>
      <c r="C22" s="52" t="s">
        <v>82</v>
      </c>
      <c r="Q22" s="52">
        <v>1</v>
      </c>
      <c r="R22" s="58">
        <f t="shared" si="0"/>
        <v>0</v>
      </c>
      <c r="U22" s="60">
        <v>5</v>
      </c>
      <c r="V22" s="78">
        <f>IF(Y22=0,3,AE22)</f>
        <v>3</v>
      </c>
      <c r="W22" s="78">
        <f>IF(Y22=0,50,AH22)</f>
        <v>50</v>
      </c>
      <c r="Y22" s="56">
        <v>0</v>
      </c>
      <c r="Z22" s="53">
        <v>3</v>
      </c>
      <c r="AA22" s="53">
        <v>10</v>
      </c>
      <c r="AB22" s="53">
        <v>15</v>
      </c>
      <c r="AC22" s="53">
        <v>14.5</v>
      </c>
      <c r="AD22" s="53">
        <f>(AB22-AC22)/(AB22-AA22)*100</f>
        <v>10</v>
      </c>
      <c r="AE22" s="55">
        <f>Z22*(100-AD22)/100</f>
        <v>2.7</v>
      </c>
      <c r="AF22" s="53">
        <v>100</v>
      </c>
      <c r="AG22" s="53">
        <v>150</v>
      </c>
      <c r="AH22" s="54">
        <f>(AG22-AF22)+(Z22-AE22)</f>
        <v>50.3</v>
      </c>
    </row>
    <row r="23" spans="2:34" ht="31.5" customHeight="1" thickBot="1">
      <c r="B23" s="52">
        <v>20</v>
      </c>
      <c r="C23" s="52" t="s">
        <v>83</v>
      </c>
      <c r="Q23" s="52">
        <v>1</v>
      </c>
      <c r="R23" s="58">
        <f t="shared" si="0"/>
        <v>0</v>
      </c>
      <c r="U23" s="60">
        <v>5</v>
      </c>
      <c r="V23" s="78">
        <f>IF(Y23=0,3,AE23)</f>
        <v>3</v>
      </c>
      <c r="W23" s="78">
        <f>IF(Y23=0,50,AH23)</f>
        <v>50</v>
      </c>
      <c r="Y23" s="56">
        <v>0</v>
      </c>
      <c r="Z23" s="53">
        <v>3</v>
      </c>
      <c r="AA23" s="53">
        <v>10</v>
      </c>
      <c r="AB23" s="53">
        <v>15</v>
      </c>
      <c r="AC23" s="53">
        <v>14.5</v>
      </c>
      <c r="AD23" s="53">
        <f>(AB23-AC23)/(AB23-AA23)*100</f>
        <v>10</v>
      </c>
      <c r="AE23" s="55">
        <f>Z23*(100-AD23)/100</f>
        <v>2.7</v>
      </c>
      <c r="AF23" s="53">
        <v>100</v>
      </c>
      <c r="AG23" s="53">
        <v>150</v>
      </c>
      <c r="AH23" s="54">
        <f>(AG23-AF23)+(Z23-AE23)</f>
        <v>50.3</v>
      </c>
    </row>
    <row r="26" spans="4:16" ht="30" customHeight="1">
      <c r="D26" s="52">
        <v>1</v>
      </c>
      <c r="E26" s="52">
        <v>2</v>
      </c>
      <c r="F26" s="52">
        <v>3</v>
      </c>
      <c r="G26" s="52">
        <v>4</v>
      </c>
      <c r="H26" s="52">
        <v>5</v>
      </c>
      <c r="I26" s="52">
        <v>6</v>
      </c>
      <c r="J26" s="52">
        <v>7</v>
      </c>
      <c r="K26" s="52">
        <v>8</v>
      </c>
      <c r="L26" s="52">
        <v>9</v>
      </c>
      <c r="M26" s="52">
        <v>10</v>
      </c>
      <c r="N26" s="52">
        <v>11</v>
      </c>
      <c r="O26" s="52">
        <v>12</v>
      </c>
      <c r="P26" s="52">
        <v>13</v>
      </c>
    </row>
    <row r="27" spans="4:16" ht="30" customHeight="1">
      <c r="D27" s="52">
        <v>0</v>
      </c>
      <c r="E27" s="52">
        <v>2.5</v>
      </c>
      <c r="F27" s="52">
        <v>5</v>
      </c>
      <c r="G27" s="52">
        <v>7.5</v>
      </c>
      <c r="H27" s="52">
        <v>10</v>
      </c>
      <c r="I27" s="52">
        <v>11.5</v>
      </c>
      <c r="J27" s="52">
        <v>13</v>
      </c>
      <c r="K27" s="52">
        <v>16.5</v>
      </c>
      <c r="L27" s="52">
        <v>20</v>
      </c>
      <c r="M27" s="52">
        <v>35</v>
      </c>
      <c r="N27" s="52">
        <v>50</v>
      </c>
      <c r="O27" s="52">
        <v>75</v>
      </c>
      <c r="P27" s="52">
        <v>100</v>
      </c>
    </row>
  </sheetData>
  <sheetProtection/>
  <mergeCells count="1">
    <mergeCell ref="D2:P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27"/>
  <sheetViews>
    <sheetView view="pageBreakPreview" zoomScaleSheetLayoutView="100" workbookViewId="0" topLeftCell="A1">
      <selection activeCell="N11" sqref="N11"/>
    </sheetView>
  </sheetViews>
  <sheetFormatPr defaultColWidth="9.00390625" defaultRowHeight="30" customHeight="1"/>
  <cols>
    <col min="1" max="1" width="1.25" style="0" customWidth="1"/>
    <col min="2" max="2" width="5.25390625" style="0" bestFit="1" customWidth="1"/>
    <col min="3" max="3" width="14.00390625" style="0" customWidth="1"/>
    <col min="4" max="11" width="5.00390625" style="0" customWidth="1"/>
    <col min="12" max="12" width="5.125" style="0" customWidth="1"/>
    <col min="13" max="13" width="5.125" style="0" hidden="1" customWidth="1"/>
    <col min="14" max="14" width="10.375" style="0" customWidth="1"/>
    <col min="15" max="15" width="1.25" style="0" customWidth="1"/>
    <col min="16" max="16" width="2.875" style="0" customWidth="1"/>
    <col min="18" max="18" width="10.375" style="0" customWidth="1"/>
  </cols>
  <sheetData>
    <row r="1" spans="3:21" ht="30" customHeight="1" thickBot="1">
      <c r="C1" s="57" t="s">
        <v>49</v>
      </c>
      <c r="U1" s="66" t="s">
        <v>61</v>
      </c>
    </row>
    <row r="2" spans="2:30" ht="30" customHeight="1">
      <c r="B2" s="74" t="s">
        <v>44</v>
      </c>
      <c r="C2" s="74" t="s">
        <v>45</v>
      </c>
      <c r="D2" s="141" t="s">
        <v>46</v>
      </c>
      <c r="E2" s="141"/>
      <c r="F2" s="141"/>
      <c r="G2" s="141"/>
      <c r="H2" s="141"/>
      <c r="I2" s="141"/>
      <c r="J2" s="141"/>
      <c r="K2" s="141"/>
      <c r="L2" s="141"/>
      <c r="M2" s="59" t="s">
        <v>47</v>
      </c>
      <c r="N2" s="61" t="s">
        <v>84</v>
      </c>
      <c r="Q2" s="52" t="s">
        <v>48</v>
      </c>
      <c r="R2" s="52" t="s">
        <v>50</v>
      </c>
      <c r="S2" s="52" t="s">
        <v>51</v>
      </c>
      <c r="U2" s="62" t="s">
        <v>64</v>
      </c>
      <c r="V2" s="63" t="s">
        <v>55</v>
      </c>
      <c r="W2" s="63" t="s">
        <v>56</v>
      </c>
      <c r="X2" s="63" t="s">
        <v>52</v>
      </c>
      <c r="Y2" s="63" t="s">
        <v>53</v>
      </c>
      <c r="Z2" s="64" t="s">
        <v>54</v>
      </c>
      <c r="AA2" s="63" t="s">
        <v>57</v>
      </c>
      <c r="AB2" s="63" t="s">
        <v>58</v>
      </c>
      <c r="AC2" s="63" t="s">
        <v>59</v>
      </c>
      <c r="AD2" s="65" t="s">
        <v>60</v>
      </c>
    </row>
    <row r="3" spans="2:30" ht="31.5" customHeight="1" thickBot="1">
      <c r="B3" s="52">
        <v>0</v>
      </c>
      <c r="C3" s="52" t="s">
        <v>65</v>
      </c>
      <c r="M3" s="52">
        <v>1</v>
      </c>
      <c r="N3" s="67">
        <f aca="true" t="shared" si="0" ref="N3:N23">IF(M3&gt;8,"要希釈",IF(U3=1,(HLOOKUP(M3,D$26:L$27,2,FALSE))*Q3*(100/R3)*(S3/1000)*0.034,(HLOOKUP(M3,D$26:L$27,2,FALSE))*Q3*(100/3)*(50/1000)*1.1*0.034))</f>
        <v>0</v>
      </c>
      <c r="Q3" s="60">
        <v>5</v>
      </c>
      <c r="R3" s="78">
        <f>IF(U3=0,3,AA3)</f>
        <v>3</v>
      </c>
      <c r="S3" s="78">
        <f>IF(U3=0,50,AD3)</f>
        <v>50</v>
      </c>
      <c r="U3" s="56">
        <v>0</v>
      </c>
      <c r="V3" s="53">
        <v>3</v>
      </c>
      <c r="W3" s="53">
        <v>10</v>
      </c>
      <c r="X3" s="53">
        <v>15</v>
      </c>
      <c r="Y3" s="53">
        <v>14.5</v>
      </c>
      <c r="Z3" s="53">
        <f>(X3-Y3)/(X3-W3)*100</f>
        <v>10</v>
      </c>
      <c r="AA3" s="55">
        <f>V3*(100-Z3)/100</f>
        <v>2.7</v>
      </c>
      <c r="AB3" s="53">
        <v>100</v>
      </c>
      <c r="AC3" s="53">
        <v>150</v>
      </c>
      <c r="AD3" s="54">
        <f>(AC3-AB3)+(V3-AA3)</f>
        <v>50.3</v>
      </c>
    </row>
    <row r="4" spans="2:30" ht="31.5" customHeight="1" thickBot="1">
      <c r="B4" s="52">
        <v>1</v>
      </c>
      <c r="C4" s="52" t="s">
        <v>62</v>
      </c>
      <c r="M4" s="52">
        <v>1</v>
      </c>
      <c r="N4" s="67">
        <f t="shared" si="0"/>
        <v>0</v>
      </c>
      <c r="Q4" s="60">
        <v>5</v>
      </c>
      <c r="R4" s="78">
        <f>IF(U4=0,3,AA4)</f>
        <v>3</v>
      </c>
      <c r="S4" s="78">
        <f>IF(U4=0,50,AD4)</f>
        <v>50</v>
      </c>
      <c r="U4" s="56">
        <v>0</v>
      </c>
      <c r="V4" s="53">
        <v>3</v>
      </c>
      <c r="W4" s="53">
        <v>10</v>
      </c>
      <c r="X4" s="53">
        <v>15</v>
      </c>
      <c r="Y4" s="53">
        <v>14.5</v>
      </c>
      <c r="Z4" s="53">
        <f>(X4-Y4)/(X4-W4)*100</f>
        <v>10</v>
      </c>
      <c r="AA4" s="55">
        <f>V4*(100-Z4)/100</f>
        <v>2.7</v>
      </c>
      <c r="AB4" s="53">
        <v>100</v>
      </c>
      <c r="AC4" s="53">
        <v>150</v>
      </c>
      <c r="AD4" s="54">
        <f>(AC4-AB4)+(V4-AA4)</f>
        <v>50.3</v>
      </c>
    </row>
    <row r="5" spans="2:30" ht="31.5" customHeight="1" thickBot="1">
      <c r="B5" s="52">
        <v>2</v>
      </c>
      <c r="C5" s="52" t="s">
        <v>63</v>
      </c>
      <c r="M5" s="52">
        <v>1</v>
      </c>
      <c r="N5" s="67">
        <f t="shared" si="0"/>
        <v>0</v>
      </c>
      <c r="Q5" s="60">
        <v>5</v>
      </c>
      <c r="R5" s="78">
        <f>IF(U5=0,3,AA5)</f>
        <v>3</v>
      </c>
      <c r="S5" s="78">
        <f>IF(U5=0,50,AD5)</f>
        <v>50</v>
      </c>
      <c r="U5" s="56">
        <v>0</v>
      </c>
      <c r="V5" s="53">
        <v>3</v>
      </c>
      <c r="W5" s="53">
        <v>10</v>
      </c>
      <c r="X5" s="53">
        <v>15</v>
      </c>
      <c r="Y5" s="53">
        <v>14.5</v>
      </c>
      <c r="Z5" s="53">
        <f>(X5-Y5)/(X5-W5)*100</f>
        <v>10</v>
      </c>
      <c r="AA5" s="55">
        <f>V5*(100-Z5)/100</f>
        <v>2.7</v>
      </c>
      <c r="AB5" s="53">
        <v>100</v>
      </c>
      <c r="AC5" s="53">
        <v>150</v>
      </c>
      <c r="AD5" s="54">
        <f>(AC5-AB5)+(V5-AA5)</f>
        <v>50.3</v>
      </c>
    </row>
    <row r="6" spans="2:30" ht="31.5" customHeight="1" thickBot="1">
      <c r="B6" s="52">
        <v>3</v>
      </c>
      <c r="C6" s="52" t="s">
        <v>66</v>
      </c>
      <c r="M6" s="52">
        <v>1</v>
      </c>
      <c r="N6" s="67">
        <f t="shared" si="0"/>
        <v>0</v>
      </c>
      <c r="Q6" s="60">
        <v>5</v>
      </c>
      <c r="R6" s="78">
        <f aca="true" t="shared" si="1" ref="R6:R23">IF(U6=0,3,AA6)</f>
        <v>3</v>
      </c>
      <c r="S6" s="78">
        <f aca="true" t="shared" si="2" ref="S6:S23">IF(U6=0,50,AD6)</f>
        <v>50</v>
      </c>
      <c r="U6" s="56">
        <v>0</v>
      </c>
      <c r="V6" s="53">
        <v>3</v>
      </c>
      <c r="W6" s="53">
        <v>10</v>
      </c>
      <c r="X6" s="53">
        <v>15</v>
      </c>
      <c r="Y6" s="53">
        <v>14.5</v>
      </c>
      <c r="Z6" s="53">
        <f aca="true" t="shared" si="3" ref="Z6:Z23">(X6-Y6)/(X6-W6)*100</f>
        <v>10</v>
      </c>
      <c r="AA6" s="55">
        <f aca="true" t="shared" si="4" ref="AA6:AA23">V6*(100-Z6)/100</f>
        <v>2.7</v>
      </c>
      <c r="AB6" s="53">
        <v>100</v>
      </c>
      <c r="AC6" s="53">
        <v>150</v>
      </c>
      <c r="AD6" s="54">
        <f aca="true" t="shared" si="5" ref="AD6:AD23">(AC6-AB6)+(V6-AA6)</f>
        <v>50.3</v>
      </c>
    </row>
    <row r="7" spans="2:30" ht="31.5" customHeight="1" thickBot="1">
      <c r="B7" s="52">
        <v>4</v>
      </c>
      <c r="C7" s="52" t="s">
        <v>67</v>
      </c>
      <c r="M7" s="52">
        <v>1</v>
      </c>
      <c r="N7" s="67">
        <f t="shared" si="0"/>
        <v>0</v>
      </c>
      <c r="Q7" s="60">
        <v>5</v>
      </c>
      <c r="R7" s="78">
        <f t="shared" si="1"/>
        <v>3</v>
      </c>
      <c r="S7" s="78">
        <f t="shared" si="2"/>
        <v>50</v>
      </c>
      <c r="U7" s="56">
        <v>0</v>
      </c>
      <c r="V7" s="53">
        <v>3</v>
      </c>
      <c r="W7" s="53">
        <v>10</v>
      </c>
      <c r="X7" s="53">
        <v>15</v>
      </c>
      <c r="Y7" s="53">
        <v>14.5</v>
      </c>
      <c r="Z7" s="53">
        <f t="shared" si="3"/>
        <v>10</v>
      </c>
      <c r="AA7" s="55">
        <f t="shared" si="4"/>
        <v>2.7</v>
      </c>
      <c r="AB7" s="53">
        <v>100</v>
      </c>
      <c r="AC7" s="53">
        <v>150</v>
      </c>
      <c r="AD7" s="54">
        <f t="shared" si="5"/>
        <v>50.3</v>
      </c>
    </row>
    <row r="8" spans="2:30" ht="31.5" customHeight="1" thickBot="1">
      <c r="B8" s="52">
        <v>5</v>
      </c>
      <c r="C8" s="52" t="s">
        <v>68</v>
      </c>
      <c r="M8" s="52">
        <v>1</v>
      </c>
      <c r="N8" s="67">
        <f t="shared" si="0"/>
        <v>0</v>
      </c>
      <c r="Q8" s="60">
        <v>5</v>
      </c>
      <c r="R8" s="78">
        <f t="shared" si="1"/>
        <v>3</v>
      </c>
      <c r="S8" s="78">
        <f t="shared" si="2"/>
        <v>50</v>
      </c>
      <c r="U8" s="56">
        <v>0</v>
      </c>
      <c r="V8" s="53">
        <v>3</v>
      </c>
      <c r="W8" s="53">
        <v>10</v>
      </c>
      <c r="X8" s="53">
        <v>15</v>
      </c>
      <c r="Y8" s="53">
        <v>14.5</v>
      </c>
      <c r="Z8" s="53">
        <f t="shared" si="3"/>
        <v>10</v>
      </c>
      <c r="AA8" s="55">
        <f t="shared" si="4"/>
        <v>2.7</v>
      </c>
      <c r="AB8" s="53">
        <v>100</v>
      </c>
      <c r="AC8" s="53">
        <v>150</v>
      </c>
      <c r="AD8" s="54">
        <f t="shared" si="5"/>
        <v>50.3</v>
      </c>
    </row>
    <row r="9" spans="2:30" ht="31.5" customHeight="1" thickBot="1">
      <c r="B9" s="52">
        <v>6</v>
      </c>
      <c r="C9" s="52" t="s">
        <v>69</v>
      </c>
      <c r="M9" s="52">
        <v>1</v>
      </c>
      <c r="N9" s="67">
        <f t="shared" si="0"/>
        <v>0</v>
      </c>
      <c r="Q9" s="60">
        <v>5</v>
      </c>
      <c r="R9" s="78">
        <f t="shared" si="1"/>
        <v>3</v>
      </c>
      <c r="S9" s="78">
        <f t="shared" si="2"/>
        <v>50</v>
      </c>
      <c r="U9" s="56">
        <v>0</v>
      </c>
      <c r="V9" s="53">
        <v>3</v>
      </c>
      <c r="W9" s="53">
        <v>10</v>
      </c>
      <c r="X9" s="53">
        <v>15</v>
      </c>
      <c r="Y9" s="53">
        <v>14.5</v>
      </c>
      <c r="Z9" s="53">
        <f t="shared" si="3"/>
        <v>10</v>
      </c>
      <c r="AA9" s="55">
        <f t="shared" si="4"/>
        <v>2.7</v>
      </c>
      <c r="AB9" s="53">
        <v>100</v>
      </c>
      <c r="AC9" s="53">
        <v>150</v>
      </c>
      <c r="AD9" s="54">
        <f t="shared" si="5"/>
        <v>50.3</v>
      </c>
    </row>
    <row r="10" spans="2:30" ht="31.5" customHeight="1" thickBot="1">
      <c r="B10" s="52">
        <v>7</v>
      </c>
      <c r="C10" s="52" t="s">
        <v>70</v>
      </c>
      <c r="M10" s="52">
        <v>1</v>
      </c>
      <c r="N10" s="67">
        <f t="shared" si="0"/>
        <v>0</v>
      </c>
      <c r="Q10" s="60">
        <v>5</v>
      </c>
      <c r="R10" s="78">
        <f t="shared" si="1"/>
        <v>3</v>
      </c>
      <c r="S10" s="78">
        <f t="shared" si="2"/>
        <v>50</v>
      </c>
      <c r="U10" s="56">
        <v>0</v>
      </c>
      <c r="V10" s="53">
        <v>3</v>
      </c>
      <c r="W10" s="53">
        <v>10</v>
      </c>
      <c r="X10" s="53">
        <v>15</v>
      </c>
      <c r="Y10" s="53">
        <v>14.5</v>
      </c>
      <c r="Z10" s="53">
        <f t="shared" si="3"/>
        <v>10</v>
      </c>
      <c r="AA10" s="55">
        <f t="shared" si="4"/>
        <v>2.7</v>
      </c>
      <c r="AB10" s="53">
        <v>100</v>
      </c>
      <c r="AC10" s="53">
        <v>150</v>
      </c>
      <c r="AD10" s="54">
        <f t="shared" si="5"/>
        <v>50.3</v>
      </c>
    </row>
    <row r="11" spans="2:30" ht="31.5" customHeight="1" thickBot="1">
      <c r="B11" s="52">
        <v>8</v>
      </c>
      <c r="C11" s="52" t="s">
        <v>71</v>
      </c>
      <c r="M11" s="52">
        <v>1</v>
      </c>
      <c r="N11" s="67">
        <f t="shared" si="0"/>
        <v>0</v>
      </c>
      <c r="Q11" s="60">
        <v>5</v>
      </c>
      <c r="R11" s="78">
        <f t="shared" si="1"/>
        <v>3</v>
      </c>
      <c r="S11" s="78">
        <f t="shared" si="2"/>
        <v>50</v>
      </c>
      <c r="U11" s="56">
        <v>0</v>
      </c>
      <c r="V11" s="53">
        <v>3</v>
      </c>
      <c r="W11" s="53">
        <v>10</v>
      </c>
      <c r="X11" s="53">
        <v>15</v>
      </c>
      <c r="Y11" s="53">
        <v>14.5</v>
      </c>
      <c r="Z11" s="53">
        <f t="shared" si="3"/>
        <v>10</v>
      </c>
      <c r="AA11" s="55">
        <f t="shared" si="4"/>
        <v>2.7</v>
      </c>
      <c r="AB11" s="53">
        <v>100</v>
      </c>
      <c r="AC11" s="53">
        <v>150</v>
      </c>
      <c r="AD11" s="54">
        <f t="shared" si="5"/>
        <v>50.3</v>
      </c>
    </row>
    <row r="12" spans="2:30" ht="31.5" customHeight="1" thickBot="1">
      <c r="B12" s="52">
        <v>9</v>
      </c>
      <c r="C12" s="52" t="s">
        <v>72</v>
      </c>
      <c r="M12" s="52">
        <v>1</v>
      </c>
      <c r="N12" s="67">
        <f t="shared" si="0"/>
        <v>0</v>
      </c>
      <c r="Q12" s="60">
        <v>5</v>
      </c>
      <c r="R12" s="78">
        <f t="shared" si="1"/>
        <v>3</v>
      </c>
      <c r="S12" s="78">
        <f t="shared" si="2"/>
        <v>50</v>
      </c>
      <c r="U12" s="56">
        <v>0</v>
      </c>
      <c r="V12" s="53">
        <v>3</v>
      </c>
      <c r="W12" s="53">
        <v>10</v>
      </c>
      <c r="X12" s="53">
        <v>15</v>
      </c>
      <c r="Y12" s="53">
        <v>14.5</v>
      </c>
      <c r="Z12" s="53">
        <f t="shared" si="3"/>
        <v>10</v>
      </c>
      <c r="AA12" s="55">
        <f t="shared" si="4"/>
        <v>2.7</v>
      </c>
      <c r="AB12" s="53">
        <v>100</v>
      </c>
      <c r="AC12" s="53">
        <v>150</v>
      </c>
      <c r="AD12" s="54">
        <f t="shared" si="5"/>
        <v>50.3</v>
      </c>
    </row>
    <row r="13" spans="2:30" ht="31.5" customHeight="1" thickBot="1">
      <c r="B13" s="52">
        <v>10</v>
      </c>
      <c r="C13" s="52" t="s">
        <v>73</v>
      </c>
      <c r="M13" s="52">
        <v>1</v>
      </c>
      <c r="N13" s="67">
        <f t="shared" si="0"/>
        <v>0</v>
      </c>
      <c r="Q13" s="60">
        <v>5</v>
      </c>
      <c r="R13" s="78">
        <f t="shared" si="1"/>
        <v>3</v>
      </c>
      <c r="S13" s="78">
        <f t="shared" si="2"/>
        <v>50</v>
      </c>
      <c r="U13" s="56">
        <v>0</v>
      </c>
      <c r="V13" s="53">
        <v>3</v>
      </c>
      <c r="W13" s="53">
        <v>10</v>
      </c>
      <c r="X13" s="53">
        <v>15</v>
      </c>
      <c r="Y13" s="53">
        <v>14.5</v>
      </c>
      <c r="Z13" s="53">
        <f t="shared" si="3"/>
        <v>10</v>
      </c>
      <c r="AA13" s="55">
        <f t="shared" si="4"/>
        <v>2.7</v>
      </c>
      <c r="AB13" s="53">
        <v>100</v>
      </c>
      <c r="AC13" s="53">
        <v>150</v>
      </c>
      <c r="AD13" s="54">
        <f t="shared" si="5"/>
        <v>50.3</v>
      </c>
    </row>
    <row r="14" spans="2:30" ht="31.5" customHeight="1" thickBot="1">
      <c r="B14" s="52">
        <v>11</v>
      </c>
      <c r="C14" s="52" t="s">
        <v>74</v>
      </c>
      <c r="M14" s="52">
        <v>1</v>
      </c>
      <c r="N14" s="67">
        <f t="shared" si="0"/>
        <v>0</v>
      </c>
      <c r="Q14" s="60">
        <v>5</v>
      </c>
      <c r="R14" s="78">
        <f t="shared" si="1"/>
        <v>3</v>
      </c>
      <c r="S14" s="78">
        <f t="shared" si="2"/>
        <v>50</v>
      </c>
      <c r="U14" s="56">
        <v>0</v>
      </c>
      <c r="V14" s="53">
        <v>3</v>
      </c>
      <c r="W14" s="53">
        <v>10</v>
      </c>
      <c r="X14" s="53">
        <v>15</v>
      </c>
      <c r="Y14" s="53">
        <v>14.5</v>
      </c>
      <c r="Z14" s="53">
        <f t="shared" si="3"/>
        <v>10</v>
      </c>
      <c r="AA14" s="55">
        <f t="shared" si="4"/>
        <v>2.7</v>
      </c>
      <c r="AB14" s="53">
        <v>100</v>
      </c>
      <c r="AC14" s="53">
        <v>150</v>
      </c>
      <c r="AD14" s="54">
        <f t="shared" si="5"/>
        <v>50.3</v>
      </c>
    </row>
    <row r="15" spans="2:30" ht="31.5" customHeight="1" thickBot="1">
      <c r="B15" s="52">
        <v>12</v>
      </c>
      <c r="C15" s="52" t="s">
        <v>75</v>
      </c>
      <c r="M15" s="52">
        <v>1</v>
      </c>
      <c r="N15" s="67">
        <f t="shared" si="0"/>
        <v>0</v>
      </c>
      <c r="Q15" s="60">
        <v>5</v>
      </c>
      <c r="R15" s="78">
        <f t="shared" si="1"/>
        <v>3</v>
      </c>
      <c r="S15" s="78">
        <f t="shared" si="2"/>
        <v>50</v>
      </c>
      <c r="U15" s="56">
        <v>0</v>
      </c>
      <c r="V15" s="53">
        <v>3</v>
      </c>
      <c r="W15" s="53">
        <v>10</v>
      </c>
      <c r="X15" s="53">
        <v>15</v>
      </c>
      <c r="Y15" s="53">
        <v>14.5</v>
      </c>
      <c r="Z15" s="53">
        <f t="shared" si="3"/>
        <v>10</v>
      </c>
      <c r="AA15" s="55">
        <f t="shared" si="4"/>
        <v>2.7</v>
      </c>
      <c r="AB15" s="53">
        <v>100</v>
      </c>
      <c r="AC15" s="53">
        <v>150</v>
      </c>
      <c r="AD15" s="54">
        <f t="shared" si="5"/>
        <v>50.3</v>
      </c>
    </row>
    <row r="16" spans="2:30" ht="31.5" customHeight="1" thickBot="1">
      <c r="B16" s="52">
        <v>13</v>
      </c>
      <c r="C16" s="52" t="s">
        <v>76</v>
      </c>
      <c r="M16" s="52">
        <v>1</v>
      </c>
      <c r="N16" s="67">
        <f t="shared" si="0"/>
        <v>0</v>
      </c>
      <c r="Q16" s="60">
        <v>5</v>
      </c>
      <c r="R16" s="78">
        <f t="shared" si="1"/>
        <v>3</v>
      </c>
      <c r="S16" s="78">
        <f t="shared" si="2"/>
        <v>50</v>
      </c>
      <c r="U16" s="56">
        <v>0</v>
      </c>
      <c r="V16" s="53">
        <v>3</v>
      </c>
      <c r="W16" s="53">
        <v>10</v>
      </c>
      <c r="X16" s="53">
        <v>15</v>
      </c>
      <c r="Y16" s="53">
        <v>14.5</v>
      </c>
      <c r="Z16" s="53">
        <f t="shared" si="3"/>
        <v>10</v>
      </c>
      <c r="AA16" s="55">
        <f t="shared" si="4"/>
        <v>2.7</v>
      </c>
      <c r="AB16" s="53">
        <v>100</v>
      </c>
      <c r="AC16" s="53">
        <v>150</v>
      </c>
      <c r="AD16" s="54">
        <f t="shared" si="5"/>
        <v>50.3</v>
      </c>
    </row>
    <row r="17" spans="2:30" ht="31.5" customHeight="1" thickBot="1">
      <c r="B17" s="52">
        <v>14</v>
      </c>
      <c r="C17" s="52" t="s">
        <v>77</v>
      </c>
      <c r="M17" s="52">
        <v>1</v>
      </c>
      <c r="N17" s="67">
        <f t="shared" si="0"/>
        <v>0</v>
      </c>
      <c r="Q17" s="60">
        <v>5</v>
      </c>
      <c r="R17" s="78">
        <f t="shared" si="1"/>
        <v>3</v>
      </c>
      <c r="S17" s="78">
        <f t="shared" si="2"/>
        <v>50</v>
      </c>
      <c r="U17" s="56">
        <v>0</v>
      </c>
      <c r="V17" s="53">
        <v>3</v>
      </c>
      <c r="W17" s="53">
        <v>10</v>
      </c>
      <c r="X17" s="53">
        <v>15</v>
      </c>
      <c r="Y17" s="53">
        <v>14.5</v>
      </c>
      <c r="Z17" s="53">
        <f t="shared" si="3"/>
        <v>10</v>
      </c>
      <c r="AA17" s="55">
        <f t="shared" si="4"/>
        <v>2.7</v>
      </c>
      <c r="AB17" s="53">
        <v>100</v>
      </c>
      <c r="AC17" s="53">
        <v>150</v>
      </c>
      <c r="AD17" s="54">
        <f t="shared" si="5"/>
        <v>50.3</v>
      </c>
    </row>
    <row r="18" spans="2:30" ht="31.5" customHeight="1" thickBot="1">
      <c r="B18" s="52">
        <v>15</v>
      </c>
      <c r="C18" s="52" t="s">
        <v>78</v>
      </c>
      <c r="M18" s="52">
        <v>1</v>
      </c>
      <c r="N18" s="67">
        <f t="shared" si="0"/>
        <v>0</v>
      </c>
      <c r="Q18" s="60">
        <v>5</v>
      </c>
      <c r="R18" s="78">
        <f t="shared" si="1"/>
        <v>3</v>
      </c>
      <c r="S18" s="78">
        <f t="shared" si="2"/>
        <v>50</v>
      </c>
      <c r="U18" s="56">
        <v>0</v>
      </c>
      <c r="V18" s="53">
        <v>3</v>
      </c>
      <c r="W18" s="53">
        <v>10</v>
      </c>
      <c r="X18" s="53">
        <v>15</v>
      </c>
      <c r="Y18" s="53">
        <v>14.5</v>
      </c>
      <c r="Z18" s="53">
        <f t="shared" si="3"/>
        <v>10</v>
      </c>
      <c r="AA18" s="55">
        <f t="shared" si="4"/>
        <v>2.7</v>
      </c>
      <c r="AB18" s="53">
        <v>100</v>
      </c>
      <c r="AC18" s="53">
        <v>150</v>
      </c>
      <c r="AD18" s="54">
        <f t="shared" si="5"/>
        <v>50.3</v>
      </c>
    </row>
    <row r="19" spans="2:30" ht="31.5" customHeight="1" thickBot="1">
      <c r="B19" s="52">
        <v>16</v>
      </c>
      <c r="C19" s="52" t="s">
        <v>79</v>
      </c>
      <c r="M19" s="52">
        <v>1</v>
      </c>
      <c r="N19" s="67">
        <f t="shared" si="0"/>
        <v>0</v>
      </c>
      <c r="Q19" s="60">
        <v>5</v>
      </c>
      <c r="R19" s="78">
        <f t="shared" si="1"/>
        <v>3</v>
      </c>
      <c r="S19" s="78">
        <f t="shared" si="2"/>
        <v>50</v>
      </c>
      <c r="U19" s="56">
        <v>0</v>
      </c>
      <c r="V19" s="53">
        <v>3</v>
      </c>
      <c r="W19" s="53">
        <v>10</v>
      </c>
      <c r="X19" s="53">
        <v>15</v>
      </c>
      <c r="Y19" s="53">
        <v>14.5</v>
      </c>
      <c r="Z19" s="53">
        <f t="shared" si="3"/>
        <v>10</v>
      </c>
      <c r="AA19" s="55">
        <f t="shared" si="4"/>
        <v>2.7</v>
      </c>
      <c r="AB19" s="53">
        <v>100</v>
      </c>
      <c r="AC19" s="53">
        <v>150</v>
      </c>
      <c r="AD19" s="54">
        <f t="shared" si="5"/>
        <v>50.3</v>
      </c>
    </row>
    <row r="20" spans="2:30" ht="31.5" customHeight="1" thickBot="1">
      <c r="B20" s="52">
        <v>17</v>
      </c>
      <c r="C20" s="52" t="s">
        <v>80</v>
      </c>
      <c r="M20" s="52">
        <v>1</v>
      </c>
      <c r="N20" s="67">
        <f t="shared" si="0"/>
        <v>0</v>
      </c>
      <c r="Q20" s="60">
        <v>5</v>
      </c>
      <c r="R20" s="78">
        <f t="shared" si="1"/>
        <v>3</v>
      </c>
      <c r="S20" s="78">
        <f t="shared" si="2"/>
        <v>50</v>
      </c>
      <c r="U20" s="56">
        <v>0</v>
      </c>
      <c r="V20" s="53">
        <v>3</v>
      </c>
      <c r="W20" s="53">
        <v>10</v>
      </c>
      <c r="X20" s="53">
        <v>15</v>
      </c>
      <c r="Y20" s="53">
        <v>14.5</v>
      </c>
      <c r="Z20" s="53">
        <f t="shared" si="3"/>
        <v>10</v>
      </c>
      <c r="AA20" s="55">
        <f t="shared" si="4"/>
        <v>2.7</v>
      </c>
      <c r="AB20" s="53">
        <v>100</v>
      </c>
      <c r="AC20" s="53">
        <v>150</v>
      </c>
      <c r="AD20" s="54">
        <f t="shared" si="5"/>
        <v>50.3</v>
      </c>
    </row>
    <row r="21" spans="2:30" ht="31.5" customHeight="1" thickBot="1">
      <c r="B21" s="52">
        <v>18</v>
      </c>
      <c r="C21" s="52" t="s">
        <v>81</v>
      </c>
      <c r="M21" s="52">
        <v>1</v>
      </c>
      <c r="N21" s="67">
        <f t="shared" si="0"/>
        <v>0</v>
      </c>
      <c r="Q21" s="60">
        <v>5</v>
      </c>
      <c r="R21" s="78">
        <f t="shared" si="1"/>
        <v>3</v>
      </c>
      <c r="S21" s="78">
        <f t="shared" si="2"/>
        <v>50</v>
      </c>
      <c r="U21" s="56">
        <v>0</v>
      </c>
      <c r="V21" s="53">
        <v>3</v>
      </c>
      <c r="W21" s="53">
        <v>10</v>
      </c>
      <c r="X21" s="53">
        <v>15</v>
      </c>
      <c r="Y21" s="53">
        <v>14.5</v>
      </c>
      <c r="Z21" s="53">
        <f t="shared" si="3"/>
        <v>10</v>
      </c>
      <c r="AA21" s="55">
        <f t="shared" si="4"/>
        <v>2.7</v>
      </c>
      <c r="AB21" s="53">
        <v>100</v>
      </c>
      <c r="AC21" s="53">
        <v>150</v>
      </c>
      <c r="AD21" s="54">
        <f t="shared" si="5"/>
        <v>50.3</v>
      </c>
    </row>
    <row r="22" spans="2:30" ht="31.5" customHeight="1" thickBot="1">
      <c r="B22" s="52">
        <v>19</v>
      </c>
      <c r="C22" s="52" t="s">
        <v>82</v>
      </c>
      <c r="M22" s="52">
        <v>1</v>
      </c>
      <c r="N22" s="67">
        <f t="shared" si="0"/>
        <v>0</v>
      </c>
      <c r="Q22" s="60">
        <v>5</v>
      </c>
      <c r="R22" s="78">
        <f t="shared" si="1"/>
        <v>3</v>
      </c>
      <c r="S22" s="78">
        <f t="shared" si="2"/>
        <v>50</v>
      </c>
      <c r="U22" s="56">
        <v>0</v>
      </c>
      <c r="V22" s="53">
        <v>3</v>
      </c>
      <c r="W22" s="53">
        <v>10</v>
      </c>
      <c r="X22" s="53">
        <v>15</v>
      </c>
      <c r="Y22" s="53">
        <v>14.5</v>
      </c>
      <c r="Z22" s="53">
        <f t="shared" si="3"/>
        <v>10</v>
      </c>
      <c r="AA22" s="55">
        <f t="shared" si="4"/>
        <v>2.7</v>
      </c>
      <c r="AB22" s="53">
        <v>100</v>
      </c>
      <c r="AC22" s="53">
        <v>150</v>
      </c>
      <c r="AD22" s="54">
        <f t="shared" si="5"/>
        <v>50.3</v>
      </c>
    </row>
    <row r="23" spans="2:30" ht="31.5" customHeight="1" thickBot="1">
      <c r="B23" s="52">
        <v>20</v>
      </c>
      <c r="C23" s="52" t="s">
        <v>83</v>
      </c>
      <c r="M23" s="52">
        <v>1</v>
      </c>
      <c r="N23" s="67">
        <f t="shared" si="0"/>
        <v>0</v>
      </c>
      <c r="Q23" s="60">
        <v>5</v>
      </c>
      <c r="R23" s="78">
        <f t="shared" si="1"/>
        <v>3</v>
      </c>
      <c r="S23" s="78">
        <f t="shared" si="2"/>
        <v>50</v>
      </c>
      <c r="U23" s="56">
        <v>0</v>
      </c>
      <c r="V23" s="53">
        <v>3</v>
      </c>
      <c r="W23" s="53">
        <v>10</v>
      </c>
      <c r="X23" s="53">
        <v>15</v>
      </c>
      <c r="Y23" s="53">
        <v>14.5</v>
      </c>
      <c r="Z23" s="53">
        <f t="shared" si="3"/>
        <v>10</v>
      </c>
      <c r="AA23" s="55">
        <f t="shared" si="4"/>
        <v>2.7</v>
      </c>
      <c r="AB23" s="53">
        <v>100</v>
      </c>
      <c r="AC23" s="53">
        <v>150</v>
      </c>
      <c r="AD23" s="54">
        <f t="shared" si="5"/>
        <v>50.3</v>
      </c>
    </row>
    <row r="26" spans="4:12" ht="30" customHeight="1">
      <c r="D26" s="52">
        <v>1</v>
      </c>
      <c r="E26" s="52">
        <v>2</v>
      </c>
      <c r="F26" s="52">
        <v>3</v>
      </c>
      <c r="G26" s="52">
        <v>4</v>
      </c>
      <c r="H26" s="52">
        <v>5</v>
      </c>
      <c r="I26" s="52">
        <v>6</v>
      </c>
      <c r="J26" s="52">
        <v>7</v>
      </c>
      <c r="K26" s="52">
        <v>8</v>
      </c>
      <c r="L26" s="52">
        <v>9</v>
      </c>
    </row>
    <row r="27" spans="4:12" ht="30" customHeight="1">
      <c r="D27" s="52">
        <v>0</v>
      </c>
      <c r="E27" s="52">
        <v>1</v>
      </c>
      <c r="F27" s="52">
        <v>2</v>
      </c>
      <c r="G27" s="52">
        <v>3</v>
      </c>
      <c r="H27" s="52">
        <v>4</v>
      </c>
      <c r="I27" s="52">
        <v>5</v>
      </c>
      <c r="J27" s="52">
        <v>6</v>
      </c>
      <c r="K27" s="52">
        <v>7</v>
      </c>
      <c r="L27" s="52" t="s">
        <v>85</v>
      </c>
    </row>
  </sheetData>
  <sheetProtection/>
  <mergeCells count="1">
    <mergeCell ref="D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7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60"/>
  <sheetViews>
    <sheetView zoomScalePageLayoutView="0" workbookViewId="0" topLeftCell="A13">
      <selection activeCell="L41" sqref="L41"/>
    </sheetView>
  </sheetViews>
  <sheetFormatPr defaultColWidth="9.00390625" defaultRowHeight="13.5"/>
  <cols>
    <col min="2" max="2" width="8.375" style="0" customWidth="1"/>
    <col min="3" max="3" width="3.00390625" style="0" customWidth="1"/>
    <col min="9" max="9" width="11.25390625" style="0" bestFit="1" customWidth="1"/>
  </cols>
  <sheetData>
    <row r="1" spans="11:13" ht="13.5">
      <c r="K1" s="158" t="s">
        <v>185</v>
      </c>
      <c r="L1" s="158"/>
      <c r="M1" s="158"/>
    </row>
    <row r="2" spans="2:13" ht="14.25" thickBot="1">
      <c r="B2" s="157" t="s">
        <v>184</v>
      </c>
      <c r="K2" s="158"/>
      <c r="L2" s="159" t="s">
        <v>186</v>
      </c>
      <c r="M2" s="160" t="s">
        <v>187</v>
      </c>
    </row>
    <row r="3" spans="11:13" ht="14.25" thickBot="1">
      <c r="K3" s="161" t="s">
        <v>120</v>
      </c>
      <c r="L3" s="162">
        <v>0</v>
      </c>
      <c r="M3" s="163">
        <v>0.29290733333333335</v>
      </c>
    </row>
    <row r="4" spans="2:13" ht="13.5">
      <c r="B4" s="150"/>
      <c r="C4" s="151"/>
      <c r="D4" s="144" t="s">
        <v>114</v>
      </c>
      <c r="E4" s="142" t="s">
        <v>115</v>
      </c>
      <c r="F4" s="146" t="s">
        <v>117</v>
      </c>
      <c r="G4" s="146" t="s">
        <v>118</v>
      </c>
      <c r="H4" s="148" t="s">
        <v>119</v>
      </c>
      <c r="K4" s="164" t="s">
        <v>121</v>
      </c>
      <c r="L4" s="165">
        <v>1</v>
      </c>
      <c r="M4" s="166">
        <v>0.267329</v>
      </c>
    </row>
    <row r="5" spans="2:13" ht="13.5">
      <c r="B5" s="152"/>
      <c r="C5" s="153"/>
      <c r="D5" s="145"/>
      <c r="E5" s="143"/>
      <c r="F5" s="147"/>
      <c r="G5" s="147"/>
      <c r="H5" s="149"/>
      <c r="K5" s="164" t="s">
        <v>122</v>
      </c>
      <c r="L5" s="165">
        <v>2</v>
      </c>
      <c r="M5" s="166">
        <v>0.24208933333333335</v>
      </c>
    </row>
    <row r="6" spans="2:13" ht="13.5">
      <c r="B6" s="154"/>
      <c r="C6" s="155"/>
      <c r="D6" s="79" t="s">
        <v>116</v>
      </c>
      <c r="E6" s="80" t="s">
        <v>40</v>
      </c>
      <c r="F6" s="80" t="s">
        <v>40</v>
      </c>
      <c r="G6" s="80" t="s">
        <v>40</v>
      </c>
      <c r="H6" s="93" t="s">
        <v>40</v>
      </c>
      <c r="K6" s="164" t="s">
        <v>123</v>
      </c>
      <c r="L6" s="165">
        <v>4</v>
      </c>
      <c r="M6" s="166">
        <v>0.195034</v>
      </c>
    </row>
    <row r="7" spans="2:13" ht="13.5">
      <c r="B7" s="94" t="s">
        <v>120</v>
      </c>
      <c r="C7" s="86"/>
      <c r="D7" s="52">
        <v>0</v>
      </c>
      <c r="E7" s="52">
        <v>0</v>
      </c>
      <c r="F7" s="52">
        <v>4.7</v>
      </c>
      <c r="G7" s="52">
        <v>0.2</v>
      </c>
      <c r="H7" s="95">
        <v>0.1</v>
      </c>
      <c r="K7" s="164" t="s">
        <v>124</v>
      </c>
      <c r="L7" s="165">
        <v>6</v>
      </c>
      <c r="M7" s="166">
        <v>0.15108599999999997</v>
      </c>
    </row>
    <row r="8" spans="2:13" ht="14.25" thickBot="1">
      <c r="B8" s="94" t="s">
        <v>121</v>
      </c>
      <c r="C8" s="86"/>
      <c r="D8" s="52">
        <v>1</v>
      </c>
      <c r="E8" s="52">
        <v>0.1</v>
      </c>
      <c r="F8" s="52">
        <v>4.6</v>
      </c>
      <c r="G8" s="52">
        <v>0.2</v>
      </c>
      <c r="H8" s="95">
        <v>0.1</v>
      </c>
      <c r="K8" s="167" t="s">
        <v>125</v>
      </c>
      <c r="L8" s="168">
        <v>8</v>
      </c>
      <c r="M8" s="169">
        <v>0.107001</v>
      </c>
    </row>
    <row r="9" spans="2:8" ht="13.5">
      <c r="B9" s="94" t="s">
        <v>122</v>
      </c>
      <c r="C9" s="86"/>
      <c r="D9" s="52">
        <v>2</v>
      </c>
      <c r="E9" s="52">
        <v>0.2</v>
      </c>
      <c r="F9" s="52">
        <v>4.5</v>
      </c>
      <c r="G9" s="52">
        <v>0.2</v>
      </c>
      <c r="H9" s="95">
        <v>0.1</v>
      </c>
    </row>
    <row r="10" spans="2:8" ht="13.5">
      <c r="B10" s="94" t="s">
        <v>123</v>
      </c>
      <c r="C10" s="86"/>
      <c r="D10" s="52">
        <v>4</v>
      </c>
      <c r="E10" s="52">
        <v>0.4</v>
      </c>
      <c r="F10" s="52">
        <v>4.3</v>
      </c>
      <c r="G10" s="52">
        <v>0.2</v>
      </c>
      <c r="H10" s="95">
        <v>0.1</v>
      </c>
    </row>
    <row r="11" spans="2:8" ht="13.5">
      <c r="B11" s="94" t="s">
        <v>124</v>
      </c>
      <c r="C11" s="86"/>
      <c r="D11" s="52">
        <v>6</v>
      </c>
      <c r="E11" s="52">
        <v>0.6</v>
      </c>
      <c r="F11" s="52">
        <v>4.1</v>
      </c>
      <c r="G11" s="52">
        <v>0.2</v>
      </c>
      <c r="H11" s="95">
        <v>0.1</v>
      </c>
    </row>
    <row r="12" spans="2:8" ht="14.25" thickBot="1">
      <c r="B12" s="96" t="s">
        <v>125</v>
      </c>
      <c r="C12" s="97"/>
      <c r="D12" s="81">
        <v>8</v>
      </c>
      <c r="E12" s="81">
        <v>0.8</v>
      </c>
      <c r="F12" s="81">
        <v>3.9</v>
      </c>
      <c r="G12" s="81">
        <v>0.2</v>
      </c>
      <c r="H12" s="98">
        <v>0.1</v>
      </c>
    </row>
    <row r="14" spans="2:9" ht="14.25" thickBot="1">
      <c r="B14" s="171" t="s">
        <v>126</v>
      </c>
      <c r="F14" s="82"/>
      <c r="G14" s="82"/>
      <c r="H14" s="82"/>
      <c r="I14" s="82"/>
    </row>
    <row r="15" spans="2:4" ht="13.5">
      <c r="B15" s="172"/>
      <c r="C15" s="173"/>
      <c r="D15" s="174" t="s">
        <v>136</v>
      </c>
    </row>
    <row r="16" spans="2:4" ht="14.25" thickBot="1">
      <c r="B16" s="175"/>
      <c r="C16" s="176"/>
      <c r="D16" s="177" t="s">
        <v>137</v>
      </c>
    </row>
    <row r="17" spans="2:9" ht="13.5">
      <c r="B17" s="172" t="s">
        <v>120</v>
      </c>
      <c r="C17" s="173">
        <v>0</v>
      </c>
      <c r="D17" s="178">
        <v>0.29</v>
      </c>
      <c r="E17" s="85"/>
      <c r="H17" s="3"/>
      <c r="I17" s="85"/>
    </row>
    <row r="18" spans="2:9" ht="13.5">
      <c r="B18" s="179" t="s">
        <v>121</v>
      </c>
      <c r="C18" s="180">
        <v>1</v>
      </c>
      <c r="D18" s="181">
        <v>0.27</v>
      </c>
      <c r="E18" s="85"/>
      <c r="H18" s="3"/>
      <c r="I18" s="85"/>
    </row>
    <row r="19" spans="2:9" ht="13.5">
      <c r="B19" s="179" t="s">
        <v>122</v>
      </c>
      <c r="C19" s="180">
        <v>2</v>
      </c>
      <c r="D19" s="181">
        <v>0.24</v>
      </c>
      <c r="E19" s="85"/>
      <c r="F19" s="85"/>
      <c r="G19" s="85"/>
      <c r="H19" s="85"/>
      <c r="I19" s="85"/>
    </row>
    <row r="20" spans="2:9" ht="13.5">
      <c r="B20" s="179" t="s">
        <v>123</v>
      </c>
      <c r="C20" s="180">
        <v>4</v>
      </c>
      <c r="D20" s="181">
        <v>0.19</v>
      </c>
      <c r="E20" s="85"/>
      <c r="F20" s="85"/>
      <c r="G20" s="85"/>
      <c r="H20" s="85"/>
      <c r="I20" s="85"/>
    </row>
    <row r="21" spans="2:9" ht="13.5">
      <c r="B21" s="179" t="s">
        <v>124</v>
      </c>
      <c r="C21" s="180">
        <v>6</v>
      </c>
      <c r="D21" s="181">
        <v>0.15</v>
      </c>
      <c r="E21" s="85"/>
      <c r="F21" s="85"/>
      <c r="G21" s="85"/>
      <c r="H21" s="85"/>
      <c r="I21" s="85"/>
    </row>
    <row r="22" spans="2:4" ht="14.25" thickBot="1">
      <c r="B22" s="175" t="s">
        <v>125</v>
      </c>
      <c r="C22" s="176">
        <v>8</v>
      </c>
      <c r="D22" s="182">
        <f>M8</f>
        <v>0.107001</v>
      </c>
    </row>
    <row r="23" spans="2:4" ht="14.25" thickBot="1">
      <c r="B23" s="3"/>
      <c r="C23" s="3"/>
      <c r="D23" s="170"/>
    </row>
    <row r="24" spans="2:4" ht="13.5">
      <c r="B24" s="183" t="s">
        <v>168</v>
      </c>
      <c r="C24" s="185">
        <f>SLOPE(D17:D22,C17:C22)</f>
        <v>-0.023126221052631575</v>
      </c>
      <c r="D24" s="186"/>
    </row>
    <row r="25" spans="2:4" ht="14.25" thickBot="1">
      <c r="B25" s="184" t="s">
        <v>169</v>
      </c>
      <c r="C25" s="187">
        <f>INTERCEPT(D17:D22,C17:C22)</f>
        <v>0.2887752736842105</v>
      </c>
      <c r="D25" s="188"/>
    </row>
    <row r="26" spans="2:4" ht="13.5">
      <c r="B26" s="3"/>
      <c r="C26" s="3"/>
      <c r="D26" s="170"/>
    </row>
    <row r="27" spans="2:4" ht="13.5">
      <c r="B27" s="3"/>
      <c r="C27" s="3"/>
      <c r="D27" s="170"/>
    </row>
    <row r="28" spans="2:4" ht="14.25" thickBot="1">
      <c r="B28" s="3"/>
      <c r="C28" s="3"/>
      <c r="D28" s="170"/>
    </row>
    <row r="29" spans="2:9" ht="13.5">
      <c r="B29" s="9"/>
      <c r="C29" s="8"/>
      <c r="D29" s="9" t="s">
        <v>136</v>
      </c>
      <c r="E29" s="83" t="s">
        <v>127</v>
      </c>
      <c r="F29" s="83" t="s">
        <v>128</v>
      </c>
      <c r="G29" s="83" t="s">
        <v>129</v>
      </c>
      <c r="H29" s="83" t="s">
        <v>130</v>
      </c>
      <c r="I29" s="84" t="s">
        <v>131</v>
      </c>
    </row>
    <row r="30" spans="2:9" ht="14.25" thickBot="1">
      <c r="B30" s="11"/>
      <c r="C30" s="4"/>
      <c r="D30" s="99" t="s">
        <v>137</v>
      </c>
      <c r="E30" s="100" t="s">
        <v>132</v>
      </c>
      <c r="F30" s="156" t="s">
        <v>183</v>
      </c>
      <c r="G30" s="100" t="s">
        <v>133</v>
      </c>
      <c r="H30" s="100" t="s">
        <v>134</v>
      </c>
      <c r="I30" s="101" t="s">
        <v>135</v>
      </c>
    </row>
    <row r="31" spans="2:9" ht="13.5">
      <c r="B31" s="9" t="s">
        <v>138</v>
      </c>
      <c r="C31" s="8"/>
      <c r="D31" s="189">
        <v>0</v>
      </c>
      <c r="E31" s="83">
        <f>(D31-$C$25)/$C$24</f>
        <v>12.486920064761305</v>
      </c>
      <c r="F31" s="10">
        <v>3</v>
      </c>
      <c r="G31" s="10">
        <v>50</v>
      </c>
      <c r="H31" s="192">
        <v>10</v>
      </c>
      <c r="I31" s="88">
        <f>0.043*(E31*(100/(F31/1.1))*(G31/1000)*H31)+0.15</f>
        <v>9.993855317720165</v>
      </c>
    </row>
    <row r="32" spans="2:9" ht="13.5">
      <c r="B32" s="5" t="s">
        <v>139</v>
      </c>
      <c r="C32" s="6"/>
      <c r="D32" s="190">
        <v>0</v>
      </c>
      <c r="E32" s="85">
        <f>(D32-$C$25)/$C$24</f>
        <v>12.486920064761305</v>
      </c>
      <c r="F32" s="3">
        <v>3</v>
      </c>
      <c r="G32" s="3">
        <v>50</v>
      </c>
      <c r="H32" s="193">
        <v>10</v>
      </c>
      <c r="I32" s="89">
        <f aca="true" t="shared" si="0" ref="I32:I60">0.043*(E32*(100/(F32/1.1))*(G32/1000)*H32)+0.15</f>
        <v>9.993855317720165</v>
      </c>
    </row>
    <row r="33" spans="2:9" ht="13.5">
      <c r="B33" s="5" t="s">
        <v>140</v>
      </c>
      <c r="C33" s="6"/>
      <c r="D33" s="190">
        <v>0</v>
      </c>
      <c r="E33" s="85">
        <f>(D33-$C$25)/$C$24</f>
        <v>12.486920064761305</v>
      </c>
      <c r="F33" s="3">
        <v>3</v>
      </c>
      <c r="G33" s="3">
        <v>50</v>
      </c>
      <c r="H33" s="193">
        <v>10</v>
      </c>
      <c r="I33" s="89">
        <f>0.043*(E33*(100/(F33/1.1))*(G33/1000)*H33)+0.15</f>
        <v>9.993855317720165</v>
      </c>
    </row>
    <row r="34" spans="2:9" ht="13.5">
      <c r="B34" s="5" t="s">
        <v>141</v>
      </c>
      <c r="C34" s="6"/>
      <c r="D34" s="190">
        <v>0</v>
      </c>
      <c r="E34" s="85">
        <f>(D34-$C$25)/$C$24</f>
        <v>12.486920064761305</v>
      </c>
      <c r="F34" s="3">
        <v>3</v>
      </c>
      <c r="G34" s="3">
        <v>50</v>
      </c>
      <c r="H34" s="193">
        <v>10</v>
      </c>
      <c r="I34" s="89">
        <f t="shared" si="0"/>
        <v>9.993855317720165</v>
      </c>
    </row>
    <row r="35" spans="2:9" ht="13.5">
      <c r="B35" s="5" t="s">
        <v>142</v>
      </c>
      <c r="C35" s="6"/>
      <c r="D35" s="190">
        <v>0</v>
      </c>
      <c r="E35" s="85">
        <f>(D35-$C$25)/$C$24</f>
        <v>12.486920064761305</v>
      </c>
      <c r="F35" s="3">
        <v>3</v>
      </c>
      <c r="G35" s="3">
        <v>50</v>
      </c>
      <c r="H35" s="193">
        <v>10</v>
      </c>
      <c r="I35" s="89">
        <f t="shared" si="0"/>
        <v>9.993855317720165</v>
      </c>
    </row>
    <row r="36" spans="2:9" ht="13.5">
      <c r="B36" s="5" t="s">
        <v>143</v>
      </c>
      <c r="C36" s="6"/>
      <c r="D36" s="190">
        <v>0</v>
      </c>
      <c r="E36" s="85">
        <f>(D36-$C$25)/$C$24</f>
        <v>12.486920064761305</v>
      </c>
      <c r="F36" s="3">
        <v>3</v>
      </c>
      <c r="G36" s="3">
        <v>50</v>
      </c>
      <c r="H36" s="193">
        <v>10</v>
      </c>
      <c r="I36" s="89">
        <f t="shared" si="0"/>
        <v>9.993855317720165</v>
      </c>
    </row>
    <row r="37" spans="2:9" ht="13.5">
      <c r="B37" s="5" t="s">
        <v>144</v>
      </c>
      <c r="C37" s="6"/>
      <c r="D37" s="190">
        <v>0</v>
      </c>
      <c r="E37" s="85">
        <f>(D37-$C$25)/$C$24</f>
        <v>12.486920064761305</v>
      </c>
      <c r="F37" s="3">
        <v>3</v>
      </c>
      <c r="G37" s="3">
        <v>50</v>
      </c>
      <c r="H37" s="193">
        <v>10</v>
      </c>
      <c r="I37" s="89">
        <f t="shared" si="0"/>
        <v>9.993855317720165</v>
      </c>
    </row>
    <row r="38" spans="2:9" ht="13.5">
      <c r="B38" s="5" t="s">
        <v>145</v>
      </c>
      <c r="C38" s="6"/>
      <c r="D38" s="190">
        <v>0</v>
      </c>
      <c r="E38" s="85">
        <f>(D38-$C$25)/$C$24</f>
        <v>12.486920064761305</v>
      </c>
      <c r="F38" s="3">
        <v>3</v>
      </c>
      <c r="G38" s="3">
        <v>50</v>
      </c>
      <c r="H38" s="193">
        <v>10</v>
      </c>
      <c r="I38" s="89">
        <f t="shared" si="0"/>
        <v>9.993855317720165</v>
      </c>
    </row>
    <row r="39" spans="2:9" ht="13.5">
      <c r="B39" s="5" t="s">
        <v>146</v>
      </c>
      <c r="C39" s="6"/>
      <c r="D39" s="190">
        <v>0</v>
      </c>
      <c r="E39" s="85">
        <f>(D39-$C$25)/$C$24</f>
        <v>12.486920064761305</v>
      </c>
      <c r="F39" s="3">
        <v>3</v>
      </c>
      <c r="G39" s="3">
        <v>50</v>
      </c>
      <c r="H39" s="193">
        <v>10</v>
      </c>
      <c r="I39" s="89">
        <f t="shared" si="0"/>
        <v>9.993855317720165</v>
      </c>
    </row>
    <row r="40" spans="2:9" ht="13.5">
      <c r="B40" s="5" t="s">
        <v>147</v>
      </c>
      <c r="C40" s="6"/>
      <c r="D40" s="190">
        <v>0</v>
      </c>
      <c r="E40" s="85">
        <f>(D40-$C$25)/$C$24</f>
        <v>12.486920064761305</v>
      </c>
      <c r="F40" s="3">
        <v>3</v>
      </c>
      <c r="G40" s="3">
        <v>50</v>
      </c>
      <c r="H40" s="193">
        <v>10</v>
      </c>
      <c r="I40" s="89">
        <f t="shared" si="0"/>
        <v>9.993855317720165</v>
      </c>
    </row>
    <row r="41" spans="2:9" ht="13.5">
      <c r="B41" s="5" t="s">
        <v>148</v>
      </c>
      <c r="C41" s="6"/>
      <c r="D41" s="190">
        <v>0</v>
      </c>
      <c r="E41" s="85">
        <f>(D41-$C$25)/$C$24</f>
        <v>12.486920064761305</v>
      </c>
      <c r="F41" s="3">
        <v>3</v>
      </c>
      <c r="G41" s="3">
        <v>50</v>
      </c>
      <c r="H41" s="193">
        <v>10</v>
      </c>
      <c r="I41" s="89">
        <f t="shared" si="0"/>
        <v>9.993855317720165</v>
      </c>
    </row>
    <row r="42" spans="2:9" ht="13.5">
      <c r="B42" s="5" t="s">
        <v>149</v>
      </c>
      <c r="C42" s="6"/>
      <c r="D42" s="190">
        <v>0</v>
      </c>
      <c r="E42" s="85">
        <f>(D42-$C$25)/$C$24</f>
        <v>12.486920064761305</v>
      </c>
      <c r="F42" s="3">
        <v>3</v>
      </c>
      <c r="G42" s="3">
        <v>50</v>
      </c>
      <c r="H42" s="193">
        <v>10</v>
      </c>
      <c r="I42" s="89">
        <f t="shared" si="0"/>
        <v>9.993855317720165</v>
      </c>
    </row>
    <row r="43" spans="2:9" ht="13.5">
      <c r="B43" s="5" t="s">
        <v>150</v>
      </c>
      <c r="C43" s="6"/>
      <c r="D43" s="190">
        <v>0</v>
      </c>
      <c r="E43" s="85">
        <f>(D43-$C$25)/$C$24</f>
        <v>12.486920064761305</v>
      </c>
      <c r="F43" s="3">
        <v>3</v>
      </c>
      <c r="G43" s="3">
        <v>50</v>
      </c>
      <c r="H43" s="193">
        <v>10</v>
      </c>
      <c r="I43" s="89">
        <f t="shared" si="0"/>
        <v>9.993855317720165</v>
      </c>
    </row>
    <row r="44" spans="2:9" ht="13.5">
      <c r="B44" s="5" t="s">
        <v>151</v>
      </c>
      <c r="C44" s="6"/>
      <c r="D44" s="190">
        <v>0</v>
      </c>
      <c r="E44" s="85">
        <f>(D44-$C$25)/$C$24</f>
        <v>12.486920064761305</v>
      </c>
      <c r="F44" s="3">
        <v>3</v>
      </c>
      <c r="G44" s="3">
        <v>50</v>
      </c>
      <c r="H44" s="193">
        <v>10</v>
      </c>
      <c r="I44" s="89">
        <f t="shared" si="0"/>
        <v>9.993855317720165</v>
      </c>
    </row>
    <row r="45" spans="2:9" ht="13.5">
      <c r="B45" s="5" t="s">
        <v>152</v>
      </c>
      <c r="C45" s="6"/>
      <c r="D45" s="190">
        <v>0</v>
      </c>
      <c r="E45" s="85">
        <f>(D45-$C$25)/$C$24</f>
        <v>12.486920064761305</v>
      </c>
      <c r="F45" s="3">
        <v>3</v>
      </c>
      <c r="G45" s="3">
        <v>50</v>
      </c>
      <c r="H45" s="193">
        <v>10</v>
      </c>
      <c r="I45" s="89">
        <f t="shared" si="0"/>
        <v>9.993855317720165</v>
      </c>
    </row>
    <row r="46" spans="2:9" ht="13.5">
      <c r="B46" s="5" t="s">
        <v>153</v>
      </c>
      <c r="C46" s="6"/>
      <c r="D46" s="190">
        <v>0</v>
      </c>
      <c r="E46" s="85">
        <f>(D46-$C$25)/$C$24</f>
        <v>12.486920064761305</v>
      </c>
      <c r="F46" s="3">
        <v>3</v>
      </c>
      <c r="G46" s="3">
        <v>50</v>
      </c>
      <c r="H46" s="193">
        <v>10</v>
      </c>
      <c r="I46" s="89">
        <f t="shared" si="0"/>
        <v>9.993855317720165</v>
      </c>
    </row>
    <row r="47" spans="2:9" ht="13.5">
      <c r="B47" s="5" t="s">
        <v>154</v>
      </c>
      <c r="C47" s="6"/>
      <c r="D47" s="190">
        <v>0</v>
      </c>
      <c r="E47" s="85">
        <f>(D47-$C$25)/$C$24</f>
        <v>12.486920064761305</v>
      </c>
      <c r="F47" s="3">
        <v>3</v>
      </c>
      <c r="G47" s="3">
        <v>50</v>
      </c>
      <c r="H47" s="193">
        <v>10</v>
      </c>
      <c r="I47" s="89">
        <f t="shared" si="0"/>
        <v>9.993855317720165</v>
      </c>
    </row>
    <row r="48" spans="2:9" ht="13.5">
      <c r="B48" s="5" t="s">
        <v>155</v>
      </c>
      <c r="C48" s="6"/>
      <c r="D48" s="190">
        <v>0</v>
      </c>
      <c r="E48" s="85">
        <f>(D48-$C$25)/$C$24</f>
        <v>12.486920064761305</v>
      </c>
      <c r="F48" s="3">
        <v>3</v>
      </c>
      <c r="G48" s="3">
        <v>50</v>
      </c>
      <c r="H48" s="193">
        <v>10</v>
      </c>
      <c r="I48" s="89">
        <f t="shared" si="0"/>
        <v>9.993855317720165</v>
      </c>
    </row>
    <row r="49" spans="2:9" ht="13.5">
      <c r="B49" s="5" t="s">
        <v>156</v>
      </c>
      <c r="C49" s="6"/>
      <c r="D49" s="190">
        <v>0</v>
      </c>
      <c r="E49" s="85">
        <f>(D49-$C$25)/$C$24</f>
        <v>12.486920064761305</v>
      </c>
      <c r="F49" s="3">
        <v>3</v>
      </c>
      <c r="G49" s="3">
        <v>50</v>
      </c>
      <c r="H49" s="193">
        <v>10</v>
      </c>
      <c r="I49" s="89">
        <f t="shared" si="0"/>
        <v>9.993855317720165</v>
      </c>
    </row>
    <row r="50" spans="2:9" ht="13.5">
      <c r="B50" s="5" t="s">
        <v>157</v>
      </c>
      <c r="C50" s="6"/>
      <c r="D50" s="190">
        <v>0</v>
      </c>
      <c r="E50" s="85">
        <f>(D50-$C$25)/$C$24</f>
        <v>12.486920064761305</v>
      </c>
      <c r="F50" s="3">
        <v>3</v>
      </c>
      <c r="G50" s="3">
        <v>50</v>
      </c>
      <c r="H50" s="193">
        <v>10</v>
      </c>
      <c r="I50" s="89">
        <f t="shared" si="0"/>
        <v>9.993855317720165</v>
      </c>
    </row>
    <row r="51" spans="2:9" ht="13.5">
      <c r="B51" s="5" t="s">
        <v>158</v>
      </c>
      <c r="C51" s="6"/>
      <c r="D51" s="190">
        <v>0</v>
      </c>
      <c r="E51" s="85">
        <f>(D51-$C$25)/$C$24</f>
        <v>12.486920064761305</v>
      </c>
      <c r="F51" s="3">
        <v>3</v>
      </c>
      <c r="G51" s="3">
        <v>50</v>
      </c>
      <c r="H51" s="193">
        <v>10</v>
      </c>
      <c r="I51" s="89">
        <f t="shared" si="0"/>
        <v>9.993855317720165</v>
      </c>
    </row>
    <row r="52" spans="2:9" ht="13.5">
      <c r="B52" s="5" t="s">
        <v>159</v>
      </c>
      <c r="C52" s="6"/>
      <c r="D52" s="190">
        <v>0</v>
      </c>
      <c r="E52" s="85">
        <f>(D52-$C$25)/$C$24</f>
        <v>12.486920064761305</v>
      </c>
      <c r="F52" s="3">
        <v>3</v>
      </c>
      <c r="G52" s="3">
        <v>50</v>
      </c>
      <c r="H52" s="193">
        <v>10</v>
      </c>
      <c r="I52" s="89">
        <f t="shared" si="0"/>
        <v>9.993855317720165</v>
      </c>
    </row>
    <row r="53" spans="2:9" ht="13.5">
      <c r="B53" s="5" t="s">
        <v>160</v>
      </c>
      <c r="C53" s="6"/>
      <c r="D53" s="190">
        <v>0</v>
      </c>
      <c r="E53" s="85">
        <f>(D53-$C$25)/$C$24</f>
        <v>12.486920064761305</v>
      </c>
      <c r="F53" s="3">
        <v>3</v>
      </c>
      <c r="G53" s="3">
        <v>50</v>
      </c>
      <c r="H53" s="193">
        <v>10</v>
      </c>
      <c r="I53" s="89">
        <f t="shared" si="0"/>
        <v>9.993855317720165</v>
      </c>
    </row>
    <row r="54" spans="2:9" ht="13.5">
      <c r="B54" s="5" t="s">
        <v>161</v>
      </c>
      <c r="C54" s="6"/>
      <c r="D54" s="190">
        <v>0</v>
      </c>
      <c r="E54" s="85">
        <f>(D54-$C$25)/$C$24</f>
        <v>12.486920064761305</v>
      </c>
      <c r="F54" s="3">
        <v>3</v>
      </c>
      <c r="G54" s="3">
        <v>50</v>
      </c>
      <c r="H54" s="193">
        <v>10</v>
      </c>
      <c r="I54" s="89">
        <f t="shared" si="0"/>
        <v>9.993855317720165</v>
      </c>
    </row>
    <row r="55" spans="2:9" ht="13.5">
      <c r="B55" s="5" t="s">
        <v>162</v>
      </c>
      <c r="C55" s="6"/>
      <c r="D55" s="190">
        <v>0</v>
      </c>
      <c r="E55" s="85">
        <f>(D55-$C$25)/$C$24</f>
        <v>12.486920064761305</v>
      </c>
      <c r="F55" s="3">
        <v>3</v>
      </c>
      <c r="G55" s="3">
        <v>50</v>
      </c>
      <c r="H55" s="193">
        <v>10</v>
      </c>
      <c r="I55" s="89">
        <f t="shared" si="0"/>
        <v>9.993855317720165</v>
      </c>
    </row>
    <row r="56" spans="2:9" ht="13.5">
      <c r="B56" s="5" t="s">
        <v>163</v>
      </c>
      <c r="C56" s="6"/>
      <c r="D56" s="190">
        <v>0</v>
      </c>
      <c r="E56" s="85">
        <f>(D56-$C$25)/$C$24</f>
        <v>12.486920064761305</v>
      </c>
      <c r="F56" s="3">
        <v>3</v>
      </c>
      <c r="G56" s="3">
        <v>50</v>
      </c>
      <c r="H56" s="193">
        <v>10</v>
      </c>
      <c r="I56" s="89">
        <f t="shared" si="0"/>
        <v>9.993855317720165</v>
      </c>
    </row>
    <row r="57" spans="2:9" ht="13.5">
      <c r="B57" s="5" t="s">
        <v>164</v>
      </c>
      <c r="C57" s="6"/>
      <c r="D57" s="190">
        <v>0</v>
      </c>
      <c r="E57" s="85">
        <f>(D57-$C$25)/$C$24</f>
        <v>12.486920064761305</v>
      </c>
      <c r="F57" s="3">
        <v>3</v>
      </c>
      <c r="G57" s="3">
        <v>50</v>
      </c>
      <c r="H57" s="193">
        <v>10</v>
      </c>
      <c r="I57" s="89">
        <f t="shared" si="0"/>
        <v>9.993855317720165</v>
      </c>
    </row>
    <row r="58" spans="2:9" ht="13.5">
      <c r="B58" s="5" t="s">
        <v>165</v>
      </c>
      <c r="C58" s="6"/>
      <c r="D58" s="190">
        <v>0</v>
      </c>
      <c r="E58" s="85">
        <f>(D58-$C$25)/$C$24</f>
        <v>12.486920064761305</v>
      </c>
      <c r="F58" s="3">
        <v>3</v>
      </c>
      <c r="G58" s="3">
        <v>50</v>
      </c>
      <c r="H58" s="193">
        <v>10</v>
      </c>
      <c r="I58" s="89">
        <f t="shared" si="0"/>
        <v>9.993855317720165</v>
      </c>
    </row>
    <row r="59" spans="2:9" ht="13.5">
      <c r="B59" s="5" t="s">
        <v>166</v>
      </c>
      <c r="C59" s="6"/>
      <c r="D59" s="190">
        <v>0</v>
      </c>
      <c r="E59" s="85">
        <f>(D59-$C$25)/$C$24</f>
        <v>12.486920064761305</v>
      </c>
      <c r="F59" s="3">
        <v>3</v>
      </c>
      <c r="G59" s="3">
        <v>50</v>
      </c>
      <c r="H59" s="193">
        <v>10</v>
      </c>
      <c r="I59" s="89">
        <f t="shared" si="0"/>
        <v>9.993855317720165</v>
      </c>
    </row>
    <row r="60" spans="2:9" ht="14.25" thickBot="1">
      <c r="B60" s="11" t="s">
        <v>167</v>
      </c>
      <c r="C60" s="4"/>
      <c r="D60" s="191">
        <v>0</v>
      </c>
      <c r="E60" s="87">
        <f>(D60-$C$25)/$C$24</f>
        <v>12.486920064761305</v>
      </c>
      <c r="F60" s="12">
        <v>3</v>
      </c>
      <c r="G60" s="12">
        <v>50</v>
      </c>
      <c r="H60" s="194">
        <v>10</v>
      </c>
      <c r="I60" s="90">
        <f t="shared" si="0"/>
        <v>9.993855317720165</v>
      </c>
    </row>
  </sheetData>
  <sheetProtection/>
  <mergeCells count="8">
    <mergeCell ref="C25:D25"/>
    <mergeCell ref="C24:D24"/>
    <mergeCell ref="E4:E5"/>
    <mergeCell ref="D4:D5"/>
    <mergeCell ref="F4:F5"/>
    <mergeCell ref="H4:H5"/>
    <mergeCell ref="G4:G5"/>
    <mergeCell ref="B4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7"/>
  <sheetViews>
    <sheetView tabSelected="1" zoomScalePageLayoutView="0" workbookViewId="0" topLeftCell="A1">
      <selection activeCell="M17" sqref="M17"/>
    </sheetView>
  </sheetViews>
  <sheetFormatPr defaultColWidth="9.00390625" defaultRowHeight="13.5"/>
  <cols>
    <col min="2" max="2" width="8.375" style="0" customWidth="1"/>
    <col min="3" max="3" width="6.875" style="0" customWidth="1"/>
    <col min="9" max="9" width="11.25390625" style="0" bestFit="1" customWidth="1"/>
  </cols>
  <sheetData>
    <row r="2" spans="6:9" ht="14.25" thickBot="1">
      <c r="F2" s="82"/>
      <c r="G2" s="82"/>
      <c r="H2" s="82"/>
      <c r="I2" s="82"/>
    </row>
    <row r="3" spans="2:13" ht="13.5">
      <c r="B3" s="9"/>
      <c r="C3" s="8" t="s">
        <v>174</v>
      </c>
      <c r="D3" s="91" t="s">
        <v>136</v>
      </c>
      <c r="F3" s="82"/>
      <c r="K3" s="3"/>
      <c r="L3" s="3"/>
      <c r="M3" s="102"/>
    </row>
    <row r="4" spans="2:13" ht="14.25" customHeight="1" thickBot="1">
      <c r="B4" s="11"/>
      <c r="C4" s="4" t="s">
        <v>175</v>
      </c>
      <c r="D4" s="92" t="s">
        <v>137</v>
      </c>
      <c r="K4" s="3"/>
      <c r="L4" s="3"/>
      <c r="M4" s="102"/>
    </row>
    <row r="5" spans="2:13" ht="13.5">
      <c r="B5" s="9" t="s">
        <v>120</v>
      </c>
      <c r="C5" s="111">
        <v>0</v>
      </c>
      <c r="D5" s="112">
        <v>0.28</v>
      </c>
      <c r="E5" s="85"/>
      <c r="H5" s="3"/>
      <c r="I5" s="85"/>
      <c r="K5" s="3"/>
      <c r="L5" s="3"/>
      <c r="M5" s="102"/>
    </row>
    <row r="6" spans="2:9" ht="13.5">
      <c r="B6" s="5" t="s">
        <v>121</v>
      </c>
      <c r="C6" s="113">
        <v>2</v>
      </c>
      <c r="D6" s="114">
        <v>0.24</v>
      </c>
      <c r="E6" s="85"/>
      <c r="H6" s="3"/>
      <c r="I6" s="85"/>
    </row>
    <row r="7" spans="2:9" ht="13.5">
      <c r="B7" s="5" t="s">
        <v>122</v>
      </c>
      <c r="C7" s="113">
        <v>4</v>
      </c>
      <c r="D7" s="114">
        <v>0.2</v>
      </c>
      <c r="E7" s="85"/>
      <c r="F7" s="85"/>
      <c r="G7" s="85"/>
      <c r="H7" s="85"/>
      <c r="I7" s="85"/>
    </row>
    <row r="8" spans="2:9" ht="13.5">
      <c r="B8" s="5" t="s">
        <v>123</v>
      </c>
      <c r="C8" s="113">
        <v>6</v>
      </c>
      <c r="D8" s="114">
        <v>0.16</v>
      </c>
      <c r="E8" s="85"/>
      <c r="F8" s="85"/>
      <c r="G8" s="85"/>
      <c r="H8" s="85"/>
      <c r="I8" s="85"/>
    </row>
    <row r="9" spans="2:9" ht="13.5">
      <c r="B9" s="5" t="s">
        <v>124</v>
      </c>
      <c r="C9" s="113">
        <v>8</v>
      </c>
      <c r="D9" s="114">
        <v>0.12</v>
      </c>
      <c r="E9" s="85"/>
      <c r="F9" s="85"/>
      <c r="G9" s="85"/>
      <c r="H9" s="85"/>
      <c r="I9" s="85"/>
    </row>
    <row r="10" spans="2:4" ht="14.25" thickBot="1">
      <c r="B10" s="11" t="s">
        <v>125</v>
      </c>
      <c r="C10" s="115"/>
      <c r="D10" s="116"/>
    </row>
    <row r="11" spans="2:4" ht="14.25" thickBot="1">
      <c r="B11" s="7"/>
      <c r="C11" s="7"/>
      <c r="D11" s="103"/>
    </row>
    <row r="12" spans="2:4" ht="13.5">
      <c r="B12" s="7"/>
      <c r="C12" s="109" t="s">
        <v>168</v>
      </c>
      <c r="D12" s="195">
        <f>SLOPE(D5:D10,C5:C10)</f>
        <v>-0.02</v>
      </c>
    </row>
    <row r="13" spans="2:4" ht="14.25" thickBot="1">
      <c r="B13" s="7"/>
      <c r="C13" s="110" t="s">
        <v>169</v>
      </c>
      <c r="D13" s="196">
        <f>INTERCEPT(D5:D10,C5:C10)</f>
        <v>0.28</v>
      </c>
    </row>
    <row r="14" spans="2:4" ht="13.5">
      <c r="B14" s="7"/>
      <c r="C14" s="104"/>
      <c r="D14" s="85"/>
    </row>
    <row r="15" spans="2:4" ht="13.5">
      <c r="B15" s="7"/>
      <c r="C15" s="104"/>
      <c r="D15" s="85"/>
    </row>
    <row r="16" ht="14.25" thickBot="1"/>
    <row r="17" spans="2:9" ht="13.5">
      <c r="B17" s="9"/>
      <c r="C17" s="8"/>
      <c r="D17" s="9" t="s">
        <v>136</v>
      </c>
      <c r="E17" s="83" t="s">
        <v>127</v>
      </c>
      <c r="F17" s="83" t="s">
        <v>128</v>
      </c>
      <c r="G17" s="83" t="s">
        <v>129</v>
      </c>
      <c r="H17" s="83" t="s">
        <v>130</v>
      </c>
      <c r="I17" s="84" t="s">
        <v>131</v>
      </c>
    </row>
    <row r="18" spans="2:9" ht="14.25" thickBot="1">
      <c r="B18" s="11" t="s">
        <v>44</v>
      </c>
      <c r="C18" s="4" t="s">
        <v>45</v>
      </c>
      <c r="D18" s="99" t="s">
        <v>137</v>
      </c>
      <c r="E18" s="100" t="s">
        <v>132</v>
      </c>
      <c r="F18" s="100" t="s">
        <v>183</v>
      </c>
      <c r="G18" s="100" t="s">
        <v>133</v>
      </c>
      <c r="H18" s="100" t="s">
        <v>134</v>
      </c>
      <c r="I18" s="101" t="s">
        <v>135</v>
      </c>
    </row>
    <row r="19" spans="2:9" ht="13.5">
      <c r="B19" s="120" t="s">
        <v>138</v>
      </c>
      <c r="C19" s="8"/>
      <c r="D19" s="106">
        <v>0</v>
      </c>
      <c r="E19" s="83">
        <f aca="true" t="shared" si="0" ref="E19:E48">(D19-$D$13)/$D$12</f>
        <v>14.000000000000002</v>
      </c>
      <c r="F19" s="10">
        <v>3</v>
      </c>
      <c r="G19" s="10">
        <v>50</v>
      </c>
      <c r="H19" s="117">
        <v>10</v>
      </c>
      <c r="I19" s="88">
        <f>0.043*(E19*(100/(F19/1.1))*(G19/1000)*H19)+0.15</f>
        <v>11.18666666666667</v>
      </c>
    </row>
    <row r="20" spans="2:9" ht="13.5">
      <c r="B20" s="121" t="s">
        <v>139</v>
      </c>
      <c r="C20" s="6"/>
      <c r="D20" s="107">
        <v>0</v>
      </c>
      <c r="E20" s="85">
        <f t="shared" si="0"/>
        <v>14.000000000000002</v>
      </c>
      <c r="F20" s="3">
        <v>3</v>
      </c>
      <c r="G20" s="3">
        <v>50</v>
      </c>
      <c r="H20" s="118">
        <v>10</v>
      </c>
      <c r="I20" s="89">
        <f aca="true" t="shared" si="1" ref="I20:I48">0.043*(E20*(100/(F20/1.1))*(G20/1000)*H20)+0.15</f>
        <v>11.18666666666667</v>
      </c>
    </row>
    <row r="21" spans="2:9" ht="13.5">
      <c r="B21" s="121" t="s">
        <v>140</v>
      </c>
      <c r="C21" s="6"/>
      <c r="D21" s="107">
        <v>0</v>
      </c>
      <c r="E21" s="85">
        <f t="shared" si="0"/>
        <v>14.000000000000002</v>
      </c>
      <c r="F21" s="3">
        <v>3</v>
      </c>
      <c r="G21" s="3">
        <v>50</v>
      </c>
      <c r="H21" s="118">
        <v>10</v>
      </c>
      <c r="I21" s="89">
        <f t="shared" si="1"/>
        <v>11.18666666666667</v>
      </c>
    </row>
    <row r="22" spans="2:9" ht="13.5">
      <c r="B22" s="121" t="s">
        <v>141</v>
      </c>
      <c r="C22" s="6"/>
      <c r="D22" s="107">
        <v>0</v>
      </c>
      <c r="E22" s="85">
        <f t="shared" si="0"/>
        <v>14.000000000000002</v>
      </c>
      <c r="F22" s="3">
        <v>3</v>
      </c>
      <c r="G22" s="3">
        <v>50</v>
      </c>
      <c r="H22" s="118">
        <v>10</v>
      </c>
      <c r="I22" s="89">
        <f t="shared" si="1"/>
        <v>11.18666666666667</v>
      </c>
    </row>
    <row r="23" spans="2:9" ht="13.5">
      <c r="B23" s="121" t="s">
        <v>142</v>
      </c>
      <c r="C23" s="6"/>
      <c r="D23" s="107">
        <v>0</v>
      </c>
      <c r="E23" s="85">
        <f t="shared" si="0"/>
        <v>14.000000000000002</v>
      </c>
      <c r="F23" s="3">
        <v>3</v>
      </c>
      <c r="G23" s="3">
        <v>50</v>
      </c>
      <c r="H23" s="118">
        <v>10</v>
      </c>
      <c r="I23" s="89">
        <f t="shared" si="1"/>
        <v>11.18666666666667</v>
      </c>
    </row>
    <row r="24" spans="2:9" ht="13.5">
      <c r="B24" s="121" t="s">
        <v>143</v>
      </c>
      <c r="C24" s="6"/>
      <c r="D24" s="107">
        <v>0</v>
      </c>
      <c r="E24" s="85">
        <f t="shared" si="0"/>
        <v>14.000000000000002</v>
      </c>
      <c r="F24" s="3">
        <v>3</v>
      </c>
      <c r="G24" s="3">
        <v>50</v>
      </c>
      <c r="H24" s="118">
        <v>10</v>
      </c>
      <c r="I24" s="89">
        <f t="shared" si="1"/>
        <v>11.18666666666667</v>
      </c>
    </row>
    <row r="25" spans="2:9" ht="13.5">
      <c r="B25" s="121" t="s">
        <v>144</v>
      </c>
      <c r="C25" s="6"/>
      <c r="D25" s="107">
        <v>0</v>
      </c>
      <c r="E25" s="85">
        <f t="shared" si="0"/>
        <v>14.000000000000002</v>
      </c>
      <c r="F25" s="3">
        <v>3</v>
      </c>
      <c r="G25" s="3">
        <v>50</v>
      </c>
      <c r="H25" s="118">
        <v>10</v>
      </c>
      <c r="I25" s="89">
        <f t="shared" si="1"/>
        <v>11.18666666666667</v>
      </c>
    </row>
    <row r="26" spans="2:9" ht="13.5">
      <c r="B26" s="121" t="s">
        <v>145</v>
      </c>
      <c r="C26" s="6"/>
      <c r="D26" s="107">
        <v>0</v>
      </c>
      <c r="E26" s="85">
        <f t="shared" si="0"/>
        <v>14.000000000000002</v>
      </c>
      <c r="F26" s="3">
        <v>3</v>
      </c>
      <c r="G26" s="3">
        <v>50</v>
      </c>
      <c r="H26" s="118">
        <v>10</v>
      </c>
      <c r="I26" s="89">
        <f t="shared" si="1"/>
        <v>11.18666666666667</v>
      </c>
    </row>
    <row r="27" spans="2:9" ht="13.5">
      <c r="B27" s="121" t="s">
        <v>146</v>
      </c>
      <c r="C27" s="6"/>
      <c r="D27" s="107">
        <v>0</v>
      </c>
      <c r="E27" s="85">
        <f t="shared" si="0"/>
        <v>14.000000000000002</v>
      </c>
      <c r="F27" s="3">
        <v>3</v>
      </c>
      <c r="G27" s="3">
        <v>50</v>
      </c>
      <c r="H27" s="118">
        <v>10</v>
      </c>
      <c r="I27" s="89">
        <f t="shared" si="1"/>
        <v>11.18666666666667</v>
      </c>
    </row>
    <row r="28" spans="2:9" ht="13.5">
      <c r="B28" s="121" t="s">
        <v>147</v>
      </c>
      <c r="C28" s="6"/>
      <c r="D28" s="107">
        <v>0</v>
      </c>
      <c r="E28" s="85">
        <f t="shared" si="0"/>
        <v>14.000000000000002</v>
      </c>
      <c r="F28" s="3">
        <v>3</v>
      </c>
      <c r="G28" s="3">
        <v>50</v>
      </c>
      <c r="H28" s="118">
        <v>10</v>
      </c>
      <c r="I28" s="89">
        <f t="shared" si="1"/>
        <v>11.18666666666667</v>
      </c>
    </row>
    <row r="29" spans="2:9" ht="13.5">
      <c r="B29" s="121" t="s">
        <v>148</v>
      </c>
      <c r="C29" s="6"/>
      <c r="D29" s="107">
        <v>0</v>
      </c>
      <c r="E29" s="85">
        <f t="shared" si="0"/>
        <v>14.000000000000002</v>
      </c>
      <c r="F29" s="3">
        <v>3</v>
      </c>
      <c r="G29" s="3">
        <v>50</v>
      </c>
      <c r="H29" s="118">
        <v>10</v>
      </c>
      <c r="I29" s="89">
        <f t="shared" si="1"/>
        <v>11.18666666666667</v>
      </c>
    </row>
    <row r="30" spans="2:9" ht="13.5">
      <c r="B30" s="121" t="s">
        <v>149</v>
      </c>
      <c r="C30" s="6"/>
      <c r="D30" s="107">
        <v>0</v>
      </c>
      <c r="E30" s="85">
        <f t="shared" si="0"/>
        <v>14.000000000000002</v>
      </c>
      <c r="F30" s="3">
        <v>3</v>
      </c>
      <c r="G30" s="3">
        <v>50</v>
      </c>
      <c r="H30" s="118">
        <v>10</v>
      </c>
      <c r="I30" s="89">
        <f t="shared" si="1"/>
        <v>11.18666666666667</v>
      </c>
    </row>
    <row r="31" spans="2:9" ht="13.5">
      <c r="B31" s="121" t="s">
        <v>150</v>
      </c>
      <c r="C31" s="6"/>
      <c r="D31" s="107">
        <v>0</v>
      </c>
      <c r="E31" s="85">
        <f t="shared" si="0"/>
        <v>14.000000000000002</v>
      </c>
      <c r="F31" s="3">
        <v>3</v>
      </c>
      <c r="G31" s="3">
        <v>50</v>
      </c>
      <c r="H31" s="118">
        <v>10</v>
      </c>
      <c r="I31" s="89">
        <f t="shared" si="1"/>
        <v>11.18666666666667</v>
      </c>
    </row>
    <row r="32" spans="2:9" ht="13.5">
      <c r="B32" s="121" t="s">
        <v>151</v>
      </c>
      <c r="C32" s="6"/>
      <c r="D32" s="107">
        <v>0</v>
      </c>
      <c r="E32" s="85">
        <f t="shared" si="0"/>
        <v>14.000000000000002</v>
      </c>
      <c r="F32" s="3">
        <v>3</v>
      </c>
      <c r="G32" s="3">
        <v>50</v>
      </c>
      <c r="H32" s="118">
        <v>10</v>
      </c>
      <c r="I32" s="89">
        <f t="shared" si="1"/>
        <v>11.18666666666667</v>
      </c>
    </row>
    <row r="33" spans="2:9" ht="13.5">
      <c r="B33" s="121" t="s">
        <v>152</v>
      </c>
      <c r="C33" s="6"/>
      <c r="D33" s="107">
        <v>0</v>
      </c>
      <c r="E33" s="85">
        <f t="shared" si="0"/>
        <v>14.000000000000002</v>
      </c>
      <c r="F33" s="3">
        <v>3</v>
      </c>
      <c r="G33" s="3">
        <v>50</v>
      </c>
      <c r="H33" s="118">
        <v>10</v>
      </c>
      <c r="I33" s="89">
        <f t="shared" si="1"/>
        <v>11.18666666666667</v>
      </c>
    </row>
    <row r="34" spans="2:9" ht="13.5">
      <c r="B34" s="121" t="s">
        <v>153</v>
      </c>
      <c r="C34" s="6"/>
      <c r="D34" s="107">
        <v>0</v>
      </c>
      <c r="E34" s="85">
        <f t="shared" si="0"/>
        <v>14.000000000000002</v>
      </c>
      <c r="F34" s="3">
        <v>3</v>
      </c>
      <c r="G34" s="3">
        <v>50</v>
      </c>
      <c r="H34" s="118">
        <v>10</v>
      </c>
      <c r="I34" s="89">
        <f t="shared" si="1"/>
        <v>11.18666666666667</v>
      </c>
    </row>
    <row r="35" spans="2:9" ht="13.5">
      <c r="B35" s="121" t="s">
        <v>154</v>
      </c>
      <c r="C35" s="6"/>
      <c r="D35" s="107">
        <v>0</v>
      </c>
      <c r="E35" s="85">
        <f t="shared" si="0"/>
        <v>14.000000000000002</v>
      </c>
      <c r="F35" s="3">
        <v>3</v>
      </c>
      <c r="G35" s="3">
        <v>50</v>
      </c>
      <c r="H35" s="118">
        <v>10</v>
      </c>
      <c r="I35" s="89">
        <f t="shared" si="1"/>
        <v>11.18666666666667</v>
      </c>
    </row>
    <row r="36" spans="2:9" ht="13.5">
      <c r="B36" s="121" t="s">
        <v>155</v>
      </c>
      <c r="C36" s="6"/>
      <c r="D36" s="107">
        <v>0</v>
      </c>
      <c r="E36" s="85">
        <f t="shared" si="0"/>
        <v>14.000000000000002</v>
      </c>
      <c r="F36" s="3">
        <v>3</v>
      </c>
      <c r="G36" s="3">
        <v>50</v>
      </c>
      <c r="H36" s="118">
        <v>10</v>
      </c>
      <c r="I36" s="89">
        <f t="shared" si="1"/>
        <v>11.18666666666667</v>
      </c>
    </row>
    <row r="37" spans="2:9" ht="13.5">
      <c r="B37" s="121" t="s">
        <v>156</v>
      </c>
      <c r="C37" s="6"/>
      <c r="D37" s="107">
        <v>0</v>
      </c>
      <c r="E37" s="85">
        <f t="shared" si="0"/>
        <v>14.000000000000002</v>
      </c>
      <c r="F37" s="3">
        <v>3</v>
      </c>
      <c r="G37" s="3">
        <v>50</v>
      </c>
      <c r="H37" s="118">
        <v>10</v>
      </c>
      <c r="I37" s="89">
        <f t="shared" si="1"/>
        <v>11.18666666666667</v>
      </c>
    </row>
    <row r="38" spans="2:9" ht="13.5">
      <c r="B38" s="121" t="s">
        <v>157</v>
      </c>
      <c r="C38" s="6"/>
      <c r="D38" s="107">
        <v>0</v>
      </c>
      <c r="E38" s="85">
        <f t="shared" si="0"/>
        <v>14.000000000000002</v>
      </c>
      <c r="F38" s="3">
        <v>3</v>
      </c>
      <c r="G38" s="3">
        <v>50</v>
      </c>
      <c r="H38" s="118">
        <v>10</v>
      </c>
      <c r="I38" s="89">
        <f t="shared" si="1"/>
        <v>11.18666666666667</v>
      </c>
    </row>
    <row r="39" spans="2:9" ht="13.5">
      <c r="B39" s="121" t="s">
        <v>158</v>
      </c>
      <c r="C39" s="6"/>
      <c r="D39" s="107">
        <v>0</v>
      </c>
      <c r="E39" s="85">
        <f t="shared" si="0"/>
        <v>14.000000000000002</v>
      </c>
      <c r="F39" s="3">
        <v>3</v>
      </c>
      <c r="G39" s="3">
        <v>50</v>
      </c>
      <c r="H39" s="118">
        <v>10</v>
      </c>
      <c r="I39" s="89">
        <f t="shared" si="1"/>
        <v>11.18666666666667</v>
      </c>
    </row>
    <row r="40" spans="2:9" ht="13.5">
      <c r="B40" s="121" t="s">
        <v>159</v>
      </c>
      <c r="C40" s="6"/>
      <c r="D40" s="107">
        <v>0</v>
      </c>
      <c r="E40" s="85">
        <f t="shared" si="0"/>
        <v>14.000000000000002</v>
      </c>
      <c r="F40" s="3">
        <v>3</v>
      </c>
      <c r="G40" s="3">
        <v>50</v>
      </c>
      <c r="H40" s="118">
        <v>10</v>
      </c>
      <c r="I40" s="89">
        <f t="shared" si="1"/>
        <v>11.18666666666667</v>
      </c>
    </row>
    <row r="41" spans="2:9" ht="13.5">
      <c r="B41" s="121" t="s">
        <v>160</v>
      </c>
      <c r="C41" s="6"/>
      <c r="D41" s="107">
        <v>0</v>
      </c>
      <c r="E41" s="85">
        <f t="shared" si="0"/>
        <v>14.000000000000002</v>
      </c>
      <c r="F41" s="3">
        <v>3</v>
      </c>
      <c r="G41" s="3">
        <v>50</v>
      </c>
      <c r="H41" s="118">
        <v>10</v>
      </c>
      <c r="I41" s="89">
        <f t="shared" si="1"/>
        <v>11.18666666666667</v>
      </c>
    </row>
    <row r="42" spans="2:9" ht="13.5">
      <c r="B42" s="121" t="s">
        <v>161</v>
      </c>
      <c r="C42" s="6"/>
      <c r="D42" s="107">
        <v>0</v>
      </c>
      <c r="E42" s="85">
        <f t="shared" si="0"/>
        <v>14.000000000000002</v>
      </c>
      <c r="F42" s="3">
        <v>3</v>
      </c>
      <c r="G42" s="3">
        <v>50</v>
      </c>
      <c r="H42" s="118">
        <v>10</v>
      </c>
      <c r="I42" s="89">
        <f t="shared" si="1"/>
        <v>11.18666666666667</v>
      </c>
    </row>
    <row r="43" spans="2:9" ht="13.5">
      <c r="B43" s="121" t="s">
        <v>162</v>
      </c>
      <c r="C43" s="6"/>
      <c r="D43" s="107">
        <v>0</v>
      </c>
      <c r="E43" s="85">
        <f t="shared" si="0"/>
        <v>14.000000000000002</v>
      </c>
      <c r="F43" s="3">
        <v>3</v>
      </c>
      <c r="G43" s="3">
        <v>50</v>
      </c>
      <c r="H43" s="118">
        <v>10</v>
      </c>
      <c r="I43" s="89">
        <f t="shared" si="1"/>
        <v>11.18666666666667</v>
      </c>
    </row>
    <row r="44" spans="2:9" ht="13.5">
      <c r="B44" s="121" t="s">
        <v>163</v>
      </c>
      <c r="C44" s="6"/>
      <c r="D44" s="107">
        <v>0</v>
      </c>
      <c r="E44" s="85">
        <f t="shared" si="0"/>
        <v>14.000000000000002</v>
      </c>
      <c r="F44" s="3">
        <v>3</v>
      </c>
      <c r="G44" s="3">
        <v>50</v>
      </c>
      <c r="H44" s="118">
        <v>10</v>
      </c>
      <c r="I44" s="89">
        <f t="shared" si="1"/>
        <v>11.18666666666667</v>
      </c>
    </row>
    <row r="45" spans="2:9" ht="13.5">
      <c r="B45" s="121" t="s">
        <v>164</v>
      </c>
      <c r="C45" s="6"/>
      <c r="D45" s="107">
        <v>0</v>
      </c>
      <c r="E45" s="85">
        <f t="shared" si="0"/>
        <v>14.000000000000002</v>
      </c>
      <c r="F45" s="3">
        <v>3</v>
      </c>
      <c r="G45" s="3">
        <v>50</v>
      </c>
      <c r="H45" s="118">
        <v>10</v>
      </c>
      <c r="I45" s="89">
        <f t="shared" si="1"/>
        <v>11.18666666666667</v>
      </c>
    </row>
    <row r="46" spans="2:9" ht="13.5">
      <c r="B46" s="121" t="s">
        <v>165</v>
      </c>
      <c r="C46" s="6"/>
      <c r="D46" s="107">
        <v>0</v>
      </c>
      <c r="E46" s="85">
        <f t="shared" si="0"/>
        <v>14.000000000000002</v>
      </c>
      <c r="F46" s="3">
        <v>3</v>
      </c>
      <c r="G46" s="3">
        <v>50</v>
      </c>
      <c r="H46" s="118">
        <v>10</v>
      </c>
      <c r="I46" s="89">
        <f t="shared" si="1"/>
        <v>11.18666666666667</v>
      </c>
    </row>
    <row r="47" spans="2:9" ht="13.5">
      <c r="B47" s="121" t="s">
        <v>166</v>
      </c>
      <c r="C47" s="6"/>
      <c r="D47" s="107">
        <v>0</v>
      </c>
      <c r="E47" s="85">
        <f t="shared" si="0"/>
        <v>14.000000000000002</v>
      </c>
      <c r="F47" s="3">
        <v>3</v>
      </c>
      <c r="G47" s="3">
        <v>50</v>
      </c>
      <c r="H47" s="118">
        <v>10</v>
      </c>
      <c r="I47" s="89">
        <f t="shared" si="1"/>
        <v>11.18666666666667</v>
      </c>
    </row>
    <row r="48" spans="2:9" ht="14.25" thickBot="1">
      <c r="B48" s="122" t="s">
        <v>167</v>
      </c>
      <c r="C48" s="4"/>
      <c r="D48" s="108">
        <v>0</v>
      </c>
      <c r="E48" s="87">
        <f t="shared" si="0"/>
        <v>14.000000000000002</v>
      </c>
      <c r="F48" s="12">
        <v>3</v>
      </c>
      <c r="G48" s="12">
        <v>50</v>
      </c>
      <c r="H48" s="119">
        <v>10</v>
      </c>
      <c r="I48" s="90">
        <f t="shared" si="1"/>
        <v>11.18666666666667</v>
      </c>
    </row>
    <row r="50" spans="2:9" ht="13.5" customHeight="1">
      <c r="B50" s="105" t="s">
        <v>176</v>
      </c>
      <c r="C50" s="105"/>
      <c r="D50" s="105"/>
      <c r="E50" s="105"/>
      <c r="F50" s="105"/>
      <c r="G50" s="105"/>
      <c r="H50" s="105"/>
      <c r="I50" s="105"/>
    </row>
    <row r="51" spans="2:9" ht="13.5" customHeight="1">
      <c r="B51" s="105" t="s">
        <v>177</v>
      </c>
      <c r="C51" s="105"/>
      <c r="D51" s="105"/>
      <c r="E51" s="105"/>
      <c r="F51" s="105"/>
      <c r="G51" s="105"/>
      <c r="H51" s="105"/>
      <c r="I51" s="105"/>
    </row>
    <row r="52" spans="2:9" ht="13.5" customHeight="1">
      <c r="B52" s="105" t="s">
        <v>178</v>
      </c>
      <c r="C52" s="105"/>
      <c r="D52" s="105"/>
      <c r="E52" s="105"/>
      <c r="F52" s="105"/>
      <c r="G52" s="105"/>
      <c r="H52" s="105"/>
      <c r="I52" s="105"/>
    </row>
    <row r="53" spans="2:9" ht="13.5" customHeight="1">
      <c r="B53" s="105" t="s">
        <v>179</v>
      </c>
      <c r="C53" s="105"/>
      <c r="D53" s="105"/>
      <c r="E53" s="105"/>
      <c r="F53" s="105"/>
      <c r="G53" s="105"/>
      <c r="H53" s="105"/>
      <c r="I53" s="105"/>
    </row>
    <row r="54" spans="2:9" ht="13.5" customHeight="1">
      <c r="B54" s="105" t="s">
        <v>180</v>
      </c>
      <c r="C54" s="105"/>
      <c r="D54" s="105"/>
      <c r="E54" s="105"/>
      <c r="F54" s="105"/>
      <c r="G54" s="105"/>
      <c r="H54" s="105"/>
      <c r="I54" s="105"/>
    </row>
    <row r="55" ht="13.5">
      <c r="B55" s="105" t="s">
        <v>181</v>
      </c>
    </row>
    <row r="56" ht="13.5">
      <c r="B56" s="105" t="s">
        <v>182</v>
      </c>
    </row>
    <row r="57" ht="13.5">
      <c r="B57" s="105" t="s">
        <v>188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生産環境</dc:creator>
  <cp:keywords/>
  <dc:description/>
  <cp:lastModifiedBy>鹿児島県</cp:lastModifiedBy>
  <cp:lastPrinted>2019-05-13T07:16:30Z</cp:lastPrinted>
  <dcterms:created xsi:type="dcterms:W3CDTF">2012-07-09T04:19:29Z</dcterms:created>
  <dcterms:modified xsi:type="dcterms:W3CDTF">2020-10-01T02:54:32Z</dcterms:modified>
  <cp:category/>
  <cp:version/>
  <cp:contentType/>
  <cp:contentStatus/>
</cp:coreProperties>
</file>