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11　ICT導入支援事業\R７\★★★ＩＣＴ導入・定着支援事業★★★\04_様式\様式（申請・実績）\02_様式（実績）\"/>
    </mc:Choice>
  </mc:AlternateContent>
  <xr:revisionPtr revIDLastSave="0" documentId="13_ncr:1_{22220DB1-8B2D-4272-B476-0FC93756DF5C}" xr6:coauthVersionLast="36" xr6:coauthVersionMax="36" xr10:uidLastSave="{00000000-0000-0000-0000-000000000000}"/>
  <bookViews>
    <workbookView xWindow="0" yWindow="0" windowWidth="20490" windowHeight="6900" xr2:uid="{0561DDA5-0863-4A89-8E71-9D371BBD5ED4}"/>
  </bookViews>
  <sheets>
    <sheet name="第13号様式 " sheetId="11" r:id="rId1"/>
    <sheet name="様式15号様式（確認用）" sheetId="5" r:id="rId2"/>
  </sheets>
  <definedNames>
    <definedName name="_xlnm.Print_Area" localSheetId="0">'第13号様式 '!$A$1:$Q$44</definedName>
    <definedName name="_xlnm.Print_Area" localSheetId="1">'様式15号様式（確認用）'!$A$1:$F$46</definedName>
    <definedName name="_xlnm.Print_Titles" localSheetId="0">'第13号様式 '!$8:$11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D12" i="5"/>
  <c r="D11" i="5"/>
  <c r="D10" i="5"/>
  <c r="C13" i="5"/>
  <c r="C12" i="5"/>
  <c r="C11" i="5"/>
  <c r="C10" i="5"/>
  <c r="E10" i="5"/>
  <c r="Q6" i="11"/>
  <c r="J14" i="11"/>
  <c r="L36" i="11" l="1"/>
  <c r="V34" i="11"/>
  <c r="P34" i="11"/>
  <c r="T34" i="11" s="1"/>
  <c r="N34" i="11"/>
  <c r="J34" i="11"/>
  <c r="M34" i="11" s="1"/>
  <c r="P32" i="11"/>
  <c r="T32" i="11" s="1"/>
  <c r="N32" i="11"/>
  <c r="V32" i="11" s="1"/>
  <c r="J32" i="11"/>
  <c r="M32" i="11" s="1"/>
  <c r="T30" i="11"/>
  <c r="R30" i="11"/>
  <c r="Q30" i="11" s="1"/>
  <c r="P30" i="11"/>
  <c r="N30" i="11"/>
  <c r="V30" i="11" s="1"/>
  <c r="J30" i="11"/>
  <c r="M30" i="11" s="1"/>
  <c r="Q27" i="11"/>
  <c r="P27" i="11"/>
  <c r="T27" i="11" s="1"/>
  <c r="J27" i="11"/>
  <c r="M27" i="11" s="1"/>
  <c r="U27" i="11" s="1"/>
  <c r="T24" i="11"/>
  <c r="P24" i="11"/>
  <c r="N24" i="11"/>
  <c r="V24" i="11" s="1"/>
  <c r="J24" i="11"/>
  <c r="M24" i="11" s="1"/>
  <c r="V22" i="11"/>
  <c r="R22" i="11"/>
  <c r="Q22" i="11"/>
  <c r="P22" i="11"/>
  <c r="T22" i="11" s="1"/>
  <c r="N22" i="11"/>
  <c r="J22" i="11"/>
  <c r="M22" i="11" s="1"/>
  <c r="V19" i="11"/>
  <c r="T19" i="11"/>
  <c r="P19" i="11"/>
  <c r="N19" i="11"/>
  <c r="J19" i="11"/>
  <c r="M19" i="11" s="1"/>
  <c r="R17" i="11"/>
  <c r="Q17" i="11"/>
  <c r="P17" i="11"/>
  <c r="T17" i="11" s="1"/>
  <c r="N17" i="11"/>
  <c r="V17" i="11" s="1"/>
  <c r="J17" i="11"/>
  <c r="M17" i="11" s="1"/>
  <c r="T14" i="11"/>
  <c r="P14" i="11"/>
  <c r="K14" i="11"/>
  <c r="N14" i="11" s="1"/>
  <c r="V14" i="11" s="1"/>
  <c r="M14" i="11"/>
  <c r="U17" i="11" l="1"/>
  <c r="S17" i="11"/>
  <c r="R19" i="11" s="1"/>
  <c r="Q19" i="11" s="1"/>
  <c r="O17" i="11"/>
  <c r="W17" i="11" s="1"/>
  <c r="O19" i="11"/>
  <c r="W19" i="11" s="1"/>
  <c r="U19" i="11"/>
  <c r="S19" i="11"/>
  <c r="U30" i="11"/>
  <c r="S30" i="11"/>
  <c r="R32" i="11" s="1"/>
  <c r="Q32" i="11" s="1"/>
  <c r="O30" i="11"/>
  <c r="W30" i="11" s="1"/>
  <c r="U22" i="11"/>
  <c r="S22" i="11"/>
  <c r="R24" i="11" s="1"/>
  <c r="Q24" i="11" s="1"/>
  <c r="O22" i="11"/>
  <c r="W22" i="11" s="1"/>
  <c r="U14" i="11"/>
  <c r="S14" i="11"/>
  <c r="O14" i="11"/>
  <c r="W14" i="11" s="1"/>
  <c r="U32" i="11"/>
  <c r="S32" i="11"/>
  <c r="R34" i="11" s="1"/>
  <c r="Q34" i="11" s="1"/>
  <c r="O32" i="11"/>
  <c r="W32" i="11" s="1"/>
  <c r="O34" i="11"/>
  <c r="W34" i="11" s="1"/>
  <c r="U34" i="11"/>
  <c r="S34" i="11"/>
  <c r="U24" i="11"/>
  <c r="S24" i="11"/>
  <c r="O24" i="11"/>
  <c r="W24" i="11" s="1"/>
  <c r="P47" i="11" l="1"/>
  <c r="O47" i="11"/>
  <c r="N47" i="11"/>
  <c r="M47" i="11"/>
  <c r="T43" i="11"/>
  <c r="P46" i="11" s="1"/>
  <c r="W43" i="11"/>
  <c r="O46" i="11" s="1"/>
  <c r="V43" i="11"/>
  <c r="N46" i="11" s="1"/>
  <c r="U43" i="11"/>
  <c r="M46" i="11" s="1"/>
  <c r="S12" i="11"/>
  <c r="H43" i="11" l="1"/>
  <c r="R14" i="11"/>
  <c r="P36" i="11" l="1"/>
  <c r="O36" i="11"/>
  <c r="N36" i="11"/>
  <c r="M36" i="11"/>
  <c r="J36" i="11"/>
  <c r="H36" i="11"/>
  <c r="Q14" i="11"/>
  <c r="P43" i="11"/>
  <c r="N43" i="11"/>
  <c r="M43" i="11"/>
  <c r="O43" i="11" s="1"/>
  <c r="L6" i="11" l="1"/>
  <c r="M6" i="11"/>
  <c r="H6" i="11"/>
  <c r="K6" i="11" s="1"/>
  <c r="N6" i="11" l="1"/>
  <c r="O6" i="11" s="1"/>
  <c r="E11" i="5" l="1"/>
  <c r="E12" i="5"/>
  <c r="D46" i="5" l="1"/>
  <c r="D25" i="5"/>
  <c r="C25" i="5"/>
  <c r="E17" i="5"/>
  <c r="E25" i="5" s="1"/>
  <c r="E13" i="5"/>
</calcChain>
</file>

<file path=xl/sharedStrings.xml><?xml version="1.0" encoding="utf-8"?>
<sst xmlns="http://schemas.openxmlformats.org/spreadsheetml/2006/main" count="222" uniqueCount="112">
  <si>
    <t>（単位：円）</t>
    <rPh sb="1" eb="3">
      <t>タンイ</t>
    </rPh>
    <rPh sb="4" eb="5">
      <t>エン</t>
    </rPh>
    <phoneticPr fontId="2"/>
  </si>
  <si>
    <t>）</t>
    <phoneticPr fontId="2"/>
  </si>
  <si>
    <t>１　収入</t>
    <rPh sb="2" eb="4">
      <t>シュウニュウ</t>
    </rPh>
    <phoneticPr fontId="2"/>
  </si>
  <si>
    <t>事業者名（施設名等)（</t>
    <phoneticPr fontId="2"/>
  </si>
  <si>
    <t>県事業名　　　　　 （</t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</si>
  <si>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</si>
  <si>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増　減　額</t>
    <rPh sb="0" eb="1">
      <t>ゾウ</t>
    </rPh>
    <rPh sb="2" eb="3">
      <t>ゲン</t>
    </rPh>
    <rPh sb="4" eb="5">
      <t>ガク</t>
    </rPh>
    <phoneticPr fontId="2"/>
  </si>
  <si>
    <t>備　　考</t>
    <rPh sb="0" eb="1">
      <t>ビ</t>
    </rPh>
    <rPh sb="3" eb="4">
      <t>コウ</t>
    </rPh>
    <phoneticPr fontId="2"/>
  </si>
  <si>
    <t>県補助金</t>
    <rPh sb="0" eb="1">
      <t>ケン</t>
    </rPh>
    <rPh sb="1" eb="4">
      <t>ホジョキン</t>
    </rPh>
    <phoneticPr fontId="2"/>
  </si>
  <si>
    <t>自己負担金</t>
    <rPh sb="0" eb="2">
      <t>ジコ</t>
    </rPh>
    <rPh sb="2" eb="5">
      <t>フタンキン</t>
    </rPh>
    <phoneticPr fontId="2"/>
  </si>
  <si>
    <t>計</t>
    <rPh sb="0" eb="1">
      <t>ケイ</t>
    </rPh>
    <phoneticPr fontId="2"/>
  </si>
  <si>
    <t>区　　　分</t>
    <rPh sb="0" eb="1">
      <t>ク</t>
    </rPh>
    <rPh sb="4" eb="5">
      <t>ブン</t>
    </rPh>
    <phoneticPr fontId="2"/>
  </si>
  <si>
    <t>導入経費</t>
    <rPh sb="0" eb="2">
      <t>ドウニュウ</t>
    </rPh>
    <rPh sb="2" eb="4">
      <t>ケイヒ</t>
    </rPh>
    <phoneticPr fontId="2"/>
  </si>
  <si>
    <t>２　支出</t>
    <rPh sb="2" eb="4">
      <t>シシュツ</t>
    </rPh>
    <phoneticPr fontId="2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</si>
  <si>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2"/>
  </si>
  <si>
    <t>備品購入費</t>
    <rPh sb="0" eb="2">
      <t>ビヒン</t>
    </rPh>
    <rPh sb="2" eb="5">
      <t>コウニュウヒ</t>
    </rPh>
    <phoneticPr fontId="2"/>
  </si>
  <si>
    <t>第15号様式（第10条関係）</t>
    <phoneticPr fontId="2"/>
  </si>
  <si>
    <t>収　支　精　算　書</t>
    <rPh sb="4" eb="5">
      <t>セイ</t>
    </rPh>
    <phoneticPr fontId="2"/>
  </si>
  <si>
    <t>決　算　額</t>
    <rPh sb="0" eb="1">
      <t>ケツ</t>
    </rPh>
    <rPh sb="2" eb="3">
      <t>サン</t>
    </rPh>
    <rPh sb="4" eb="5">
      <t>ガク</t>
    </rPh>
    <phoneticPr fontId="2"/>
  </si>
  <si>
    <t>そ の 他</t>
    <rPh sb="4" eb="5">
      <t>タ</t>
    </rPh>
    <phoneticPr fontId="2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</si>
  <si>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2"/>
  </si>
  <si>
    <t>３　経費支出済額明細</t>
    <rPh sb="2" eb="4">
      <t>ケイヒ</t>
    </rPh>
    <rPh sb="4" eb="6">
      <t>シシュツ</t>
    </rPh>
    <rPh sb="6" eb="7">
      <t>スミ</t>
    </rPh>
    <rPh sb="7" eb="8">
      <t>ガク</t>
    </rPh>
    <rPh sb="8" eb="10">
      <t>メイサイ</t>
    </rPh>
    <phoneticPr fontId="2"/>
  </si>
  <si>
    <t>区分</t>
    <rPh sb="0" eb="2">
      <t>クブン</t>
    </rPh>
    <phoneticPr fontId="7"/>
  </si>
  <si>
    <t>１機器（一式）</t>
    <rPh sb="1" eb="3">
      <t>キキ</t>
    </rPh>
    <rPh sb="4" eb="6">
      <t>イッシキ</t>
    </rPh>
    <phoneticPr fontId="7"/>
  </si>
  <si>
    <t>１機器当たりの</t>
    <rPh sb="1" eb="3">
      <t>キキ</t>
    </rPh>
    <rPh sb="3" eb="4">
      <t>ア</t>
    </rPh>
    <phoneticPr fontId="7"/>
  </si>
  <si>
    <t>主となる機器の</t>
    <rPh sb="0" eb="1">
      <t>シュ</t>
    </rPh>
    <rPh sb="4" eb="6">
      <t>キキ</t>
    </rPh>
    <phoneticPr fontId="7"/>
  </si>
  <si>
    <t>区分別事業費</t>
    <rPh sb="0" eb="2">
      <t>クブン</t>
    </rPh>
    <rPh sb="2" eb="3">
      <t>ベツ</t>
    </rPh>
    <rPh sb="3" eb="6">
      <t>ジギョウヒ</t>
    </rPh>
    <phoneticPr fontId="7"/>
  </si>
  <si>
    <t>あたりの対象</t>
    <rPh sb="4" eb="6">
      <t>タイショウ</t>
    </rPh>
    <phoneticPr fontId="7"/>
  </si>
  <si>
    <t>補助率</t>
    <rPh sb="0" eb="3">
      <t>ホジョリツ</t>
    </rPh>
    <phoneticPr fontId="7"/>
  </si>
  <si>
    <t>q×b</t>
  </si>
  <si>
    <t>補助限度額</t>
    <rPh sb="0" eb="2">
      <t>ホジョ</t>
    </rPh>
    <rPh sb="2" eb="4">
      <t>ゲンド</t>
    </rPh>
    <rPh sb="4" eb="5">
      <t>ガク</t>
    </rPh>
    <phoneticPr fontId="7"/>
  </si>
  <si>
    <t>導入台数</t>
    <rPh sb="0" eb="2">
      <t>ドウニュウ</t>
    </rPh>
    <rPh sb="2" eb="4">
      <t>ダイスウ</t>
    </rPh>
    <phoneticPr fontId="7"/>
  </si>
  <si>
    <t>経費合計額</t>
    <rPh sb="2" eb="4">
      <t>ゴウケイ</t>
    </rPh>
    <rPh sb="4" eb="5">
      <t>ガク</t>
    </rPh>
    <phoneticPr fontId="7"/>
  </si>
  <si>
    <t>(千円未満切捨て)</t>
    <rPh sb="1" eb="3">
      <t>センエン</t>
    </rPh>
    <rPh sb="3" eb="5">
      <t>ミマン</t>
    </rPh>
    <rPh sb="5" eb="7">
      <t>キリス</t>
    </rPh>
    <phoneticPr fontId="7"/>
  </si>
  <si>
    <t>介護テクノロジー種別</t>
    <rPh sb="0" eb="2">
      <t>カイゴ</t>
    </rPh>
    <rPh sb="8" eb="10">
      <t>シュベツ</t>
    </rPh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</si>
  <si>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</si>
  <si>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</si>
  <si>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</si>
  <si>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</si>
  <si>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2"/>
  </si>
  <si>
    <t>円</t>
    <rPh sb="0" eb="1">
      <t>エン</t>
    </rPh>
    <phoneticPr fontId="7"/>
  </si>
  <si>
    <t>３/４</t>
    <phoneticPr fontId="7"/>
  </si>
  <si>
    <t>台</t>
    <rPh sb="0" eb="1">
      <t>ダイ</t>
    </rPh>
    <phoneticPr fontId="7"/>
  </si>
  <si>
    <t>円</t>
    <phoneticPr fontId="7"/>
  </si>
  <si>
    <t>式</t>
    <rPh sb="0" eb="1">
      <t>シキ</t>
    </rPh>
    <phoneticPr fontId="7"/>
  </si>
  <si>
    <t>円</t>
    <rPh sb="0" eb="1">
      <t>エン</t>
    </rPh>
    <phoneticPr fontId="2"/>
  </si>
  <si>
    <t>1人～１０人</t>
    <rPh sb="1" eb="2">
      <t>ニン</t>
    </rPh>
    <rPh sb="5" eb="6">
      <t>ニン</t>
    </rPh>
    <phoneticPr fontId="7"/>
  </si>
  <si>
    <t>１１人～２０人</t>
    <rPh sb="2" eb="3">
      <t>ニン</t>
    </rPh>
    <rPh sb="6" eb="7">
      <t>ニン</t>
    </rPh>
    <phoneticPr fontId="7"/>
  </si>
  <si>
    <t>２１人～３０人</t>
    <rPh sb="2" eb="3">
      <t>ニン</t>
    </rPh>
    <rPh sb="6" eb="7">
      <t>ニン</t>
    </rPh>
    <phoneticPr fontId="7"/>
  </si>
  <si>
    <t>３１人～</t>
    <rPh sb="2" eb="3">
      <t>ニン</t>
    </rPh>
    <phoneticPr fontId="7"/>
  </si>
  <si>
    <t>円</t>
  </si>
  <si>
    <t>対象機器の合計額</t>
    <rPh sb="0" eb="4">
      <t>タイショウキキ</t>
    </rPh>
    <rPh sb="5" eb="8">
      <t>ゴウケイガク</t>
    </rPh>
    <phoneticPr fontId="7"/>
  </si>
  <si>
    <t>選定額</t>
    <rPh sb="0" eb="3">
      <t>センテイガク</t>
    </rPh>
    <phoneticPr fontId="7"/>
  </si>
  <si>
    <t>支出額総額</t>
    <rPh sb="0" eb="2">
      <t>シシュツ</t>
    </rPh>
    <rPh sb="2" eb="3">
      <t>ガク</t>
    </rPh>
    <rPh sb="3" eb="5">
      <t>ソウガク</t>
    </rPh>
    <phoneticPr fontId="7"/>
  </si>
  <si>
    <t>基準額</t>
    <phoneticPr fontId="2"/>
  </si>
  <si>
    <t>i</t>
    <phoneticPr fontId="7"/>
  </si>
  <si>
    <t>f（=c×e）</t>
    <phoneticPr fontId="7"/>
  </si>
  <si>
    <t>g（=d×e）</t>
    <phoneticPr fontId="7"/>
  </si>
  <si>
    <t>h（=fまたはgのいずれか低いほう）</t>
    <phoneticPr fontId="7"/>
  </si>
  <si>
    <t>①</t>
    <phoneticPr fontId="7"/>
  </si>
  <si>
    <t>②</t>
    <phoneticPr fontId="7"/>
  </si>
  <si>
    <t>③</t>
    <phoneticPr fontId="7"/>
  </si>
  <si>
    <t>⑥介護業務支援</t>
    <phoneticPr fontId="7"/>
  </si>
  <si>
    <t>⑥-１：価格が職員数に応じて変動する介護ソフト</t>
    <rPh sb="4" eb="6">
      <t>カカク</t>
    </rPh>
    <rPh sb="7" eb="9">
      <t>ショクイン</t>
    </rPh>
    <rPh sb="9" eb="10">
      <t>カズ</t>
    </rPh>
    <rPh sb="11" eb="12">
      <t>オウ</t>
    </rPh>
    <rPh sb="14" eb="16">
      <t>ヘンドウ</t>
    </rPh>
    <rPh sb="18" eb="20">
      <t>カイゴ</t>
    </rPh>
    <phoneticPr fontId="7"/>
  </si>
  <si>
    <t>ICT活用予定の職員数</t>
  </si>
  <si>
    <t>⑥-２：⑥-1に該当しない介護ソフトや機器</t>
  </si>
  <si>
    <t>法人名（事業所名）　</t>
    <rPh sb="0" eb="2">
      <t>ホウジン</t>
    </rPh>
    <rPh sb="2" eb="3">
      <t>メイ</t>
    </rPh>
    <rPh sb="4" eb="7">
      <t>ジギョウショ</t>
    </rPh>
    <phoneticPr fontId="7"/>
  </si>
  <si>
    <t>C.パッケージ型導入支援
　　＜限度額合計400万円＞</t>
    <phoneticPr fontId="7"/>
  </si>
  <si>
    <t>総事業費
（A）</t>
    <rPh sb="0" eb="1">
      <t>ソウ</t>
    </rPh>
    <rPh sb="1" eb="4">
      <t>ジギョウヒ</t>
    </rPh>
    <phoneticPr fontId="7"/>
  </si>
  <si>
    <t>寄付金その他の収入額
（B）</t>
    <rPh sb="0" eb="3">
      <t>キフキン</t>
    </rPh>
    <rPh sb="5" eb="6">
      <t>タ</t>
    </rPh>
    <rPh sb="7" eb="10">
      <t>シュウニュウガク</t>
    </rPh>
    <phoneticPr fontId="7"/>
  </si>
  <si>
    <t>差引額
（A）－（B）
（C）</t>
    <rPh sb="0" eb="1">
      <t>サ</t>
    </rPh>
    <rPh sb="1" eb="2">
      <t>ヒ</t>
    </rPh>
    <rPh sb="2" eb="3">
      <t>ガク</t>
    </rPh>
    <phoneticPr fontId="7"/>
  </si>
  <si>
    <t>事業名</t>
    <rPh sb="0" eb="2">
      <t>ジギョウ</t>
    </rPh>
    <rPh sb="2" eb="3">
      <t>メイ</t>
    </rPh>
    <phoneticPr fontId="7"/>
  </si>
  <si>
    <t>介護サービス事業所ICT導入支援事業</t>
    <rPh sb="0" eb="2">
      <t>カイゴ</t>
    </rPh>
    <rPh sb="6" eb="9">
      <t>ジギョウショ</t>
    </rPh>
    <rPh sb="12" eb="14">
      <t>ドウニュウ</t>
    </rPh>
    <rPh sb="14" eb="16">
      <t>シエン</t>
    </rPh>
    <rPh sb="16" eb="18">
      <t>ジギョウ</t>
    </rPh>
    <phoneticPr fontId="7"/>
  </si>
  <si>
    <t>基準額
（D）</t>
    <rPh sb="0" eb="3">
      <t>キジュンガク</t>
    </rPh>
    <phoneticPr fontId="7"/>
  </si>
  <si>
    <t>事業者負担額
(A)－(B)－(E)
（F)</t>
    <rPh sb="0" eb="3">
      <t>ジギョウシャ</t>
    </rPh>
    <rPh sb="3" eb="6">
      <t>フタンガク</t>
    </rPh>
    <phoneticPr fontId="7"/>
  </si>
  <si>
    <t>　黄色のセルの該当部分に入力または選択してください。なお、⑥介護業務支援については、⑥ー１と⑥ー２のうち当てはまる方どちらか片方を選択して入力してください。⑥ー１の職員数はプルダウンメニューを選ぶと自動で上限額が入力されます。</t>
    <rPh sb="1" eb="3">
      <t>キイロ</t>
    </rPh>
    <rPh sb="7" eb="9">
      <t>ガイトウ</t>
    </rPh>
    <rPh sb="9" eb="11">
      <t>ブブン</t>
    </rPh>
    <rPh sb="12" eb="14">
      <t>ニュウリョク</t>
    </rPh>
    <rPh sb="17" eb="19">
      <t>センタク</t>
    </rPh>
    <rPh sb="82" eb="84">
      <t>ショクイン</t>
    </rPh>
    <rPh sb="84" eb="85">
      <t>カズ</t>
    </rPh>
    <rPh sb="96" eb="97">
      <t>エラ</t>
    </rPh>
    <rPh sb="99" eb="101">
      <t>ジドウ</t>
    </rPh>
    <rPh sb="102" eb="105">
      <t>ジョウゲンガク</t>
    </rPh>
    <rPh sb="106" eb="108">
      <t>ニュウリョク</t>
    </rPh>
    <phoneticPr fontId="7"/>
  </si>
  <si>
    <t>o</t>
    <phoneticPr fontId="7"/>
  </si>
  <si>
    <t>対象経費の</t>
    <rPh sb="0" eb="2">
      <t>タイショウ</t>
    </rPh>
    <rPh sb="2" eb="4">
      <t>ケイヒ</t>
    </rPh>
    <phoneticPr fontId="7"/>
  </si>
  <si>
    <t>×補助率</t>
    <rPh sb="1" eb="4">
      <t>ホジョリツ</t>
    </rPh>
    <phoneticPr fontId="7"/>
  </si>
  <si>
    <t>補助限度額
（基準額）</t>
    <rPh sb="0" eb="2">
      <t>ホジョ</t>
    </rPh>
    <rPh sb="2" eb="4">
      <t>ゲンド</t>
    </rPh>
    <rPh sb="4" eb="5">
      <t>ガク</t>
    </rPh>
    <phoneticPr fontId="7"/>
  </si>
  <si>
    <t>介護サービス事業所ＩＣＴ導入支援事業</t>
    <rPh sb="0" eb="2">
      <t>カイゴ</t>
    </rPh>
    <rPh sb="6" eb="9">
      <t>ジギョウショ</t>
    </rPh>
    <rPh sb="12" eb="18">
      <t>ドウニュウシエンジギョウ</t>
    </rPh>
    <phoneticPr fontId="2"/>
  </si>
  <si>
    <t xml:space="preserve">選定額
</t>
    <phoneticPr fontId="7"/>
  </si>
  <si>
    <t>（変更）経費所要額調書</t>
    <rPh sb="1" eb="3">
      <t>ヘンコウ</t>
    </rPh>
    <rPh sb="4" eb="6">
      <t>ケイヒ</t>
    </rPh>
    <rPh sb="6" eb="9">
      <t>ショヨウガク</t>
    </rPh>
    <rPh sb="9" eb="11">
      <t>チョウショ</t>
    </rPh>
    <phoneticPr fontId="7"/>
  </si>
  <si>
    <t>(D)</t>
    <phoneticPr fontId="7"/>
  </si>
  <si>
    <t>支出予定額</t>
  </si>
  <si>
    <t>選定額</t>
    <rPh sb="0" eb="2">
      <t>センテイ</t>
    </rPh>
    <rPh sb="2" eb="3">
      <t>ガク</t>
    </rPh>
    <phoneticPr fontId="7"/>
  </si>
  <si>
    <t>事業費</t>
    <rPh sb="0" eb="3">
      <t>ジギョウヒ</t>
    </rPh>
    <phoneticPr fontId="7"/>
  </si>
  <si>
    <t>対象経費×補助率</t>
    <rPh sb="0" eb="2">
      <t>タイショウ</t>
    </rPh>
    <rPh sb="2" eb="4">
      <t>ケイヒ</t>
    </rPh>
    <rPh sb="5" eb="7">
      <t>ホジョ</t>
    </rPh>
    <rPh sb="7" eb="8">
      <t>リツ</t>
    </rPh>
    <phoneticPr fontId="7"/>
  </si>
  <si>
    <t>基準額</t>
    <rPh sb="0" eb="3">
      <t>キジュンガク</t>
    </rPh>
    <phoneticPr fontId="7"/>
  </si>
  <si>
    <t>-</t>
    <phoneticPr fontId="7"/>
  </si>
  <si>
    <t>対象経費の</t>
    <phoneticPr fontId="7"/>
  </si>
  <si>
    <t>支出予定額</t>
    <phoneticPr fontId="7"/>
  </si>
  <si>
    <t>ｋ</t>
    <phoneticPr fontId="7"/>
  </si>
  <si>
    <t>ｌ</t>
    <phoneticPr fontId="7"/>
  </si>
  <si>
    <t>ｍ（=k×l）</t>
    <phoneticPr fontId="7"/>
  </si>
  <si>
    <t>ｎ</t>
    <phoneticPr fontId="7"/>
  </si>
  <si>
    <t>パッケージ型
導入支援</t>
    <phoneticPr fontId="7"/>
  </si>
  <si>
    <t>前回までの交付額</t>
  </si>
  <si>
    <t>（１）介護ソフト</t>
    <phoneticPr fontId="7"/>
  </si>
  <si>
    <t>右記に該当する場合は，「○」を選択</t>
    <rPh sb="0" eb="2">
      <t>ウキ</t>
    </rPh>
    <rPh sb="3" eb="5">
      <t>ガイトウ</t>
    </rPh>
    <rPh sb="7" eb="9">
      <t>バアイ</t>
    </rPh>
    <rPh sb="15" eb="17">
      <t>センタク</t>
    </rPh>
    <phoneticPr fontId="2"/>
  </si>
  <si>
    <t>　訪問介護事業所等の居宅サービス事業所又は居宅介護支援事業所（介護予防も含む）であって，令和７年度中に「ケアプランデータ連携システム」により５事業所以上とデータ連携を実施する</t>
    <phoneticPr fontId="2"/>
  </si>
  <si>
    <t>（２）PC、タブレット情報端末</t>
    <phoneticPr fontId="7"/>
  </si>
  <si>
    <t>（３）通信環境整備にかかる経費</t>
    <phoneticPr fontId="7"/>
  </si>
  <si>
    <t>○</t>
    <phoneticPr fontId="2"/>
  </si>
  <si>
    <t>（４）その他（バックオフィスソフト等）</t>
    <phoneticPr fontId="7"/>
  </si>
  <si>
    <t>合　計</t>
    <rPh sb="0" eb="1">
      <t>ゴウ</t>
    </rPh>
    <rPh sb="2" eb="3">
      <t>ケイ</t>
    </rPh>
    <phoneticPr fontId="7"/>
  </si>
  <si>
    <t>区　分</t>
    <rPh sb="0" eb="1">
      <t>ク</t>
    </rPh>
    <rPh sb="2" eb="3">
      <t>ブン</t>
    </rPh>
    <phoneticPr fontId="7"/>
  </si>
  <si>
    <t>３/４</t>
    <phoneticPr fontId="2"/>
  </si>
  <si>
    <t>第13号様式（第10条関係）</t>
    <rPh sb="0" eb="1">
      <t>ダイ</t>
    </rPh>
    <phoneticPr fontId="7"/>
  </si>
  <si>
    <t>未交付額</t>
    <phoneticPr fontId="2"/>
  </si>
  <si>
    <t>補助金交付決定額
（E）</t>
    <rPh sb="0" eb="3">
      <t>ホジョキン</t>
    </rPh>
    <rPh sb="3" eb="5">
      <t>コウフ</t>
    </rPh>
    <rPh sb="5" eb="8">
      <t>ケッテイガク</t>
    </rPh>
    <phoneticPr fontId="7"/>
  </si>
  <si>
    <t>補助金交付決定額</t>
    <rPh sb="0" eb="3">
      <t>ホジョキン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</si>
</sst>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9" formatCode="#,##0_ "/>
  </numFmts>
  <fonts count="3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color rgb="FFFF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theme="1"/>
      <name val="ＭＳ ゴシック"/>
      <family val="2"/>
      <charset val="128"/>
    </font>
    <font>
      <sz val="16"/>
      <name val="HG丸ｺﾞｼｯｸM-PRO"/>
      <family val="3"/>
      <charset val="128"/>
    </font>
    <font>
      <sz val="11"/>
      <name val="ＭＳ ゴシック"/>
      <family val="2"/>
      <charset val="128"/>
    </font>
    <font>
      <sz val="18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color theme="1"/>
      <name val="ＭＳ ゴシック"/>
      <family val="2"/>
      <charset val="128"/>
    </font>
    <font>
      <sz val="14"/>
      <color theme="0" tint="-0.34998626667073579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theme="1"/>
      <name val="ＭＳ ゴシック"/>
      <family val="2"/>
      <charset val="128"/>
    </font>
    <font>
      <sz val="16"/>
      <color theme="0" tint="-0.34998626667073579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3"/>
      <color theme="1"/>
      <name val="ＭＳ ゴシック"/>
      <family val="2"/>
      <charset val="128"/>
    </font>
    <font>
      <sz val="11"/>
      <color theme="0" tint="-0.34998626667073579"/>
      <name val="ＭＳ ゴシック"/>
      <family val="2"/>
      <charset val="128"/>
    </font>
    <font>
      <b/>
      <sz val="14"/>
      <color theme="0" tint="-0.34998626667073579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69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right" vertical="center"/>
    </xf>
    <xf numFmtId="38" fontId="3" fillId="0" borderId="3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3" fillId="0" borderId="12" xfId="1" applyFont="1" applyBorder="1" applyAlignment="1">
      <alignment horizontal="left" vertical="center"/>
    </xf>
    <xf numFmtId="38" fontId="3" fillId="0" borderId="10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13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3" xfId="1" applyFont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14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14" xfId="1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2" xfId="1" applyFont="1" applyBorder="1" applyAlignment="1">
      <alignment vertical="center"/>
    </xf>
    <xf numFmtId="0" fontId="8" fillId="0" borderId="0" xfId="2" applyFont="1">
      <alignment vertical="center"/>
    </xf>
    <xf numFmtId="0" fontId="9" fillId="0" borderId="11" xfId="2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right" vertical="center" shrinkToFit="1"/>
    </xf>
    <xf numFmtId="0" fontId="9" fillId="0" borderId="9" xfId="2" applyFont="1" applyBorder="1" applyAlignment="1">
      <alignment horizontal="right" vertical="center" shrinkToFit="1"/>
    </xf>
    <xf numFmtId="0" fontId="8" fillId="0" borderId="13" xfId="2" applyFont="1" applyBorder="1" applyAlignment="1">
      <alignment horizontal="right" vertical="center"/>
    </xf>
    <xf numFmtId="0" fontId="9" fillId="0" borderId="13" xfId="2" applyFont="1" applyBorder="1" applyAlignment="1">
      <alignment horizontal="right" vertical="center"/>
    </xf>
    <xf numFmtId="0" fontId="9" fillId="0" borderId="6" xfId="2" applyFont="1" applyBorder="1" applyAlignment="1">
      <alignment horizontal="right" vertical="center"/>
    </xf>
    <xf numFmtId="0" fontId="8" fillId="0" borderId="10" xfId="2" applyFont="1" applyBorder="1" applyAlignment="1">
      <alignment horizontal="right" vertical="center"/>
    </xf>
    <xf numFmtId="38" fontId="9" fillId="3" borderId="9" xfId="3" applyFont="1" applyFill="1" applyBorder="1">
      <alignment vertical="center"/>
    </xf>
    <xf numFmtId="38" fontId="9" fillId="3" borderId="14" xfId="3" applyFont="1" applyFill="1" applyBorder="1" applyAlignment="1">
      <alignment horizontal="right" vertical="center"/>
    </xf>
    <xf numFmtId="38" fontId="8" fillId="3" borderId="14" xfId="3" applyFont="1" applyFill="1" applyBorder="1" applyAlignment="1">
      <alignment horizontal="right" vertical="center"/>
    </xf>
    <xf numFmtId="38" fontId="8" fillId="3" borderId="13" xfId="3" applyFont="1" applyFill="1" applyBorder="1" applyAlignment="1">
      <alignment horizontal="right" vertical="center"/>
    </xf>
    <xf numFmtId="38" fontId="9" fillId="3" borderId="13" xfId="3" applyFont="1" applyFill="1" applyBorder="1" applyAlignment="1">
      <alignment horizontal="right" vertical="center"/>
    </xf>
    <xf numFmtId="0" fontId="9" fillId="0" borderId="10" xfId="2" applyFont="1" applyBorder="1" applyAlignment="1">
      <alignment horizontal="right" vertical="center"/>
    </xf>
    <xf numFmtId="0" fontId="9" fillId="0" borderId="11" xfId="2" applyFont="1" applyBorder="1" applyAlignment="1">
      <alignment horizontal="right" vertical="center"/>
    </xf>
    <xf numFmtId="38" fontId="8" fillId="0" borderId="0" xfId="2" applyNumberFormat="1" applyFont="1" applyBorder="1" applyAlignment="1">
      <alignment horizontal="right" vertical="center" wrapText="1"/>
    </xf>
    <xf numFmtId="38" fontId="9" fillId="0" borderId="0" xfId="3" applyFont="1" applyFill="1" applyBorder="1">
      <alignment vertical="center"/>
    </xf>
    <xf numFmtId="38" fontId="9" fillId="0" borderId="0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center" vertical="center"/>
    </xf>
    <xf numFmtId="0" fontId="8" fillId="0" borderId="0" xfId="2" applyFont="1" applyBorder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4" applyFont="1" applyAlignment="1">
      <alignment horizontal="right"/>
    </xf>
    <xf numFmtId="0" fontId="9" fillId="0" borderId="6" xfId="2" applyFont="1" applyBorder="1" applyAlignment="1">
      <alignment horizontal="right" vertical="center" shrinkToFit="1"/>
    </xf>
    <xf numFmtId="0" fontId="8" fillId="0" borderId="0" xfId="4" applyFont="1" applyAlignment="1">
      <alignment horizontal="left"/>
    </xf>
    <xf numFmtId="0" fontId="13" fillId="0" borderId="13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3" fillId="0" borderId="11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shrinkToFit="1"/>
    </xf>
    <xf numFmtId="0" fontId="13" fillId="0" borderId="13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/>
    </xf>
    <xf numFmtId="0" fontId="9" fillId="0" borderId="13" xfId="2" applyFont="1" applyBorder="1" applyAlignment="1">
      <alignment horizontal="right" vertical="center" shrinkToFit="1"/>
    </xf>
    <xf numFmtId="0" fontId="9" fillId="0" borderId="7" xfId="4" applyFont="1" applyBorder="1" applyAlignment="1">
      <alignment horizontal="right"/>
    </xf>
    <xf numFmtId="0" fontId="9" fillId="0" borderId="14" xfId="2" applyFont="1" applyBorder="1" applyAlignment="1">
      <alignment horizontal="right" vertical="center"/>
    </xf>
    <xf numFmtId="0" fontId="9" fillId="0" borderId="20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8" fillId="0" borderId="0" xfId="2" applyFont="1" applyAlignment="1">
      <alignment horizontal="left" vertical="center"/>
    </xf>
    <xf numFmtId="177" fontId="8" fillId="0" borderId="0" xfId="2" applyNumberFormat="1" applyFont="1" applyAlignment="1">
      <alignment horizontal="center" vertical="center"/>
    </xf>
    <xf numFmtId="0" fontId="8" fillId="2" borderId="20" xfId="2" applyFont="1" applyFill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8" fillId="0" borderId="13" xfId="2" applyFont="1" applyBorder="1" applyAlignment="1">
      <alignment horizontal="right" vertical="center" shrinkToFit="1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3" xfId="0" applyFill="1" applyBorder="1">
      <alignment vertical="center"/>
    </xf>
    <xf numFmtId="38" fontId="8" fillId="0" borderId="0" xfId="2" applyNumberFormat="1" applyFont="1">
      <alignment vertical="center"/>
    </xf>
    <xf numFmtId="0" fontId="8" fillId="2" borderId="10" xfId="2" applyFont="1" applyFill="1" applyBorder="1" applyAlignment="1">
      <alignment horizontal="right" vertical="center"/>
    </xf>
    <xf numFmtId="38" fontId="9" fillId="3" borderId="14" xfId="3" quotePrefix="1" applyFont="1" applyFill="1" applyBorder="1" applyAlignment="1">
      <alignment horizontal="center" vertical="center"/>
    </xf>
    <xf numFmtId="0" fontId="8" fillId="0" borderId="6" xfId="2" applyFont="1" applyBorder="1" applyAlignment="1">
      <alignment horizontal="right" vertical="center" wrapText="1"/>
    </xf>
    <xf numFmtId="0" fontId="8" fillId="0" borderId="10" xfId="2" applyFont="1" applyBorder="1" applyAlignment="1">
      <alignment horizontal="right" vertical="center" wrapText="1"/>
    </xf>
    <xf numFmtId="0" fontId="11" fillId="0" borderId="9" xfId="2" applyFont="1" applyBorder="1" applyAlignment="1">
      <alignment horizontal="right" vertical="center" wrapText="1"/>
    </xf>
    <xf numFmtId="0" fontId="13" fillId="0" borderId="13" xfId="2" applyFont="1" applyBorder="1" applyAlignment="1">
      <alignment horizontal="center" vertical="center" wrapText="1" shrinkToFit="1"/>
    </xf>
    <xf numFmtId="0" fontId="8" fillId="0" borderId="8" xfId="4" applyFont="1" applyBorder="1" applyAlignment="1">
      <alignment horizontal="right" wrapText="1"/>
    </xf>
    <xf numFmtId="176" fontId="9" fillId="0" borderId="10" xfId="2" applyNumberFormat="1" applyFont="1" applyBorder="1" applyAlignment="1">
      <alignment horizontal="right" vertical="center"/>
    </xf>
    <xf numFmtId="176" fontId="9" fillId="0" borderId="12" xfId="2" applyNumberFormat="1" applyFont="1" applyBorder="1" applyAlignment="1">
      <alignment horizontal="right" vertical="center"/>
    </xf>
    <xf numFmtId="0" fontId="9" fillId="0" borderId="0" xfId="4" applyFont="1" applyAlignment="1">
      <alignment horizontal="left"/>
    </xf>
    <xf numFmtId="0" fontId="8" fillId="0" borderId="0" xfId="2" applyNumberFormat="1" applyFont="1">
      <alignment vertical="center"/>
    </xf>
    <xf numFmtId="0" fontId="8" fillId="0" borderId="12" xfId="2" applyFont="1" applyBorder="1" applyAlignment="1">
      <alignment horizontal="right" vertical="center"/>
    </xf>
    <xf numFmtId="176" fontId="8" fillId="0" borderId="12" xfId="2" applyNumberFormat="1" applyFont="1" applyBorder="1" applyAlignment="1">
      <alignment horizontal="right" vertical="center"/>
    </xf>
    <xf numFmtId="0" fontId="11" fillId="0" borderId="11" xfId="2" applyFont="1" applyBorder="1" applyAlignment="1">
      <alignment horizontal="right" vertical="center"/>
    </xf>
    <xf numFmtId="0" fontId="11" fillId="0" borderId="5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Border="1" applyAlignment="1">
      <alignment horizontal="right" vertical="center" shrinkToFit="1"/>
    </xf>
    <xf numFmtId="0" fontId="11" fillId="0" borderId="0" xfId="2" applyFont="1" applyBorder="1" applyAlignment="1">
      <alignment horizontal="left" vertical="center" wrapText="1"/>
    </xf>
    <xf numFmtId="0" fontId="8" fillId="2" borderId="0" xfId="2" applyFont="1" applyFill="1">
      <alignment vertical="center"/>
    </xf>
    <xf numFmtId="0" fontId="6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right" vertical="center"/>
    </xf>
    <xf numFmtId="0" fontId="8" fillId="2" borderId="0" xfId="2" applyFont="1" applyFill="1" applyBorder="1" applyAlignment="1">
      <alignment horizontal="right" vertical="center"/>
    </xf>
    <xf numFmtId="38" fontId="8" fillId="2" borderId="0" xfId="3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38" fontId="11" fillId="2" borderId="0" xfId="3" applyFont="1" applyFill="1" applyBorder="1" applyAlignment="1">
      <alignment horizontal="center" vertical="center"/>
    </xf>
    <xf numFmtId="38" fontId="18" fillId="0" borderId="14" xfId="3" applyFont="1" applyFill="1" applyBorder="1" applyAlignment="1">
      <alignment vertical="center"/>
    </xf>
    <xf numFmtId="38" fontId="18" fillId="0" borderId="16" xfId="3" applyFont="1" applyFill="1" applyBorder="1" applyAlignment="1">
      <alignment vertical="center"/>
    </xf>
    <xf numFmtId="38" fontId="18" fillId="0" borderId="16" xfId="3" applyFont="1" applyFill="1" applyBorder="1">
      <alignment vertical="center"/>
    </xf>
    <xf numFmtId="38" fontId="18" fillId="0" borderId="14" xfId="3" applyFont="1" applyFill="1" applyBorder="1" applyAlignment="1">
      <alignment horizontal="right" vertical="center"/>
    </xf>
    <xf numFmtId="38" fontId="19" fillId="0" borderId="14" xfId="3" applyFont="1" applyFill="1" applyBorder="1" applyAlignment="1">
      <alignment horizontal="right" vertical="center"/>
    </xf>
    <xf numFmtId="0" fontId="8" fillId="2" borderId="0" xfId="4" applyFont="1" applyFill="1" applyAlignment="1">
      <alignment horizontal="left"/>
    </xf>
    <xf numFmtId="0" fontId="13" fillId="2" borderId="0" xfId="4" applyFont="1" applyFill="1" applyBorder="1" applyAlignment="1">
      <alignment horizontal="center" vertical="center" wrapText="1"/>
    </xf>
    <xf numFmtId="0" fontId="13" fillId="2" borderId="0" xfId="4" applyFont="1" applyFill="1" applyBorder="1" applyAlignment="1">
      <alignment horizontal="center" vertical="center"/>
    </xf>
    <xf numFmtId="176" fontId="9" fillId="2" borderId="0" xfId="2" applyNumberFormat="1" applyFont="1" applyFill="1" applyBorder="1" applyAlignment="1">
      <alignment horizontal="right" vertical="center"/>
    </xf>
    <xf numFmtId="38" fontId="19" fillId="0" borderId="7" xfId="2" applyNumberFormat="1" applyFont="1" applyBorder="1" applyAlignment="1">
      <alignment vertical="center"/>
    </xf>
    <xf numFmtId="38" fontId="11" fillId="2" borderId="0" xfId="2" applyNumberFormat="1" applyFont="1" applyFill="1" applyBorder="1">
      <alignment vertical="center"/>
    </xf>
    <xf numFmtId="0" fontId="11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left" vertical="center" wrapText="1" indent="1"/>
    </xf>
    <xf numFmtId="176" fontId="8" fillId="0" borderId="11" xfId="2" applyNumberFormat="1" applyFont="1" applyBorder="1" applyAlignment="1">
      <alignment horizontal="right" vertical="center"/>
    </xf>
    <xf numFmtId="0" fontId="11" fillId="0" borderId="1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8" fillId="0" borderId="15" xfId="4" applyFont="1" applyBorder="1" applyAlignment="1">
      <alignment horizontal="left"/>
    </xf>
    <xf numFmtId="0" fontId="11" fillId="0" borderId="12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 wrapText="1" indent="2"/>
    </xf>
    <xf numFmtId="38" fontId="9" fillId="0" borderId="10" xfId="3" quotePrefix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1" fillId="0" borderId="8" xfId="2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38" fontId="15" fillId="0" borderId="17" xfId="3" applyFont="1" applyFill="1" applyBorder="1" applyAlignment="1">
      <alignment horizontal="center" vertical="center"/>
    </xf>
    <xf numFmtId="38" fontId="15" fillId="0" borderId="18" xfId="3" applyFont="1" applyFill="1" applyBorder="1" applyAlignment="1">
      <alignment horizontal="center" vertical="center"/>
    </xf>
    <xf numFmtId="38" fontId="15" fillId="0" borderId="19" xfId="3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/>
    </xf>
    <xf numFmtId="0" fontId="11" fillId="0" borderId="8" xfId="2" applyFont="1" applyBorder="1" applyAlignment="1">
      <alignment horizontal="right" vertical="center" shrinkToFit="1"/>
    </xf>
    <xf numFmtId="0" fontId="17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2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2" applyFont="1" applyBorder="1" applyAlignment="1">
      <alignment horizontal="right" vertical="center"/>
    </xf>
    <xf numFmtId="0" fontId="0" fillId="0" borderId="8" xfId="0" applyBorder="1" applyAlignment="1">
      <alignment horizontal="right" vertical="center" shrinkToFit="1"/>
    </xf>
    <xf numFmtId="0" fontId="22" fillId="0" borderId="0" xfId="2" applyFont="1">
      <alignment vertical="center"/>
    </xf>
    <xf numFmtId="0" fontId="22" fillId="0" borderId="0" xfId="2" applyFont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0" fontId="9" fillId="0" borderId="0" xfId="2" applyFont="1">
      <alignment vertical="center"/>
    </xf>
    <xf numFmtId="38" fontId="18" fillId="0" borderId="20" xfId="3" applyFont="1" applyFill="1" applyBorder="1" applyAlignment="1">
      <alignment horizontal="right" vertical="center"/>
    </xf>
    <xf numFmtId="38" fontId="18" fillId="0" borderId="20" xfId="3" applyFont="1" applyFill="1" applyBorder="1" applyAlignment="1" applyProtection="1">
      <alignment horizontal="right" vertical="center"/>
      <protection locked="0"/>
    </xf>
    <xf numFmtId="38" fontId="19" fillId="0" borderId="20" xfId="2" applyNumberFormat="1" applyFont="1" applyBorder="1" applyAlignment="1">
      <alignment horizontal="right" vertical="center"/>
    </xf>
    <xf numFmtId="38" fontId="18" fillId="2" borderId="20" xfId="2" applyNumberFormat="1" applyFont="1" applyFill="1" applyBorder="1" applyAlignment="1">
      <alignment horizontal="right" vertical="center"/>
    </xf>
    <xf numFmtId="38" fontId="18" fillId="0" borderId="20" xfId="2" applyNumberFormat="1" applyFont="1" applyBorder="1" applyAlignment="1">
      <alignment horizontal="right" vertical="center"/>
    </xf>
    <xf numFmtId="38" fontId="23" fillId="0" borderId="20" xfId="2" applyNumberFormat="1" applyFont="1" applyBorder="1" applyAlignment="1">
      <alignment horizontal="right" vertical="center"/>
    </xf>
    <xf numFmtId="0" fontId="24" fillId="2" borderId="2" xfId="2" applyFont="1" applyFill="1" applyBorder="1" applyAlignment="1">
      <alignment horizontal="left" vertical="center" wrapText="1" indent="1"/>
    </xf>
    <xf numFmtId="0" fontId="25" fillId="0" borderId="15" xfId="0" applyFont="1" applyBorder="1" applyAlignment="1">
      <alignment horizontal="left" vertical="center" wrapText="1" indent="1"/>
    </xf>
    <xf numFmtId="0" fontId="25" fillId="0" borderId="3" xfId="0" applyFont="1" applyBorder="1" applyAlignment="1">
      <alignment horizontal="left" vertical="center" wrapText="1" indent="1"/>
    </xf>
    <xf numFmtId="177" fontId="22" fillId="0" borderId="0" xfId="2" applyNumberFormat="1" applyFont="1" applyAlignment="1">
      <alignment horizontal="center" vertical="center"/>
    </xf>
    <xf numFmtId="177" fontId="9" fillId="0" borderId="21" xfId="2" applyNumberFormat="1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1" fillId="0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8" fontId="13" fillId="0" borderId="2" xfId="3" applyFont="1" applyFill="1" applyBorder="1" applyAlignment="1" applyProtection="1">
      <alignment horizontal="center" vertical="center"/>
      <protection locked="0"/>
    </xf>
    <xf numFmtId="38" fontId="13" fillId="0" borderId="3" xfId="3" applyFont="1" applyFill="1" applyBorder="1" applyAlignment="1" applyProtection="1">
      <alignment horizontal="center" vertical="center"/>
      <protection locked="0"/>
    </xf>
    <xf numFmtId="38" fontId="9" fillId="0" borderId="14" xfId="3" applyFont="1" applyFill="1" applyBorder="1" applyProtection="1">
      <alignment vertical="center"/>
      <protection locked="0"/>
    </xf>
    <xf numFmtId="38" fontId="9" fillId="3" borderId="6" xfId="3" applyFont="1" applyFill="1" applyBorder="1">
      <alignment vertical="center"/>
    </xf>
    <xf numFmtId="38" fontId="9" fillId="0" borderId="13" xfId="3" applyFont="1" applyFill="1" applyBorder="1" applyProtection="1">
      <alignment vertical="center"/>
      <protection locked="0"/>
    </xf>
    <xf numFmtId="177" fontId="22" fillId="0" borderId="0" xfId="2" applyNumberFormat="1" applyFont="1">
      <alignment vertical="center"/>
    </xf>
    <xf numFmtId="177" fontId="9" fillId="0" borderId="20" xfId="2" applyNumberFormat="1" applyFont="1" applyBorder="1" applyAlignment="1">
      <alignment horizontal="center" vertical="center"/>
    </xf>
    <xf numFmtId="38" fontId="22" fillId="0" borderId="0" xfId="2" applyNumberFormat="1" applyFont="1">
      <alignment vertical="center"/>
    </xf>
    <xf numFmtId="38" fontId="22" fillId="0" borderId="0" xfId="2" applyNumberFormat="1" applyFont="1" applyAlignment="1">
      <alignment horizontal="center" vertical="center"/>
    </xf>
    <xf numFmtId="0" fontId="13" fillId="0" borderId="5" xfId="2" applyFont="1" applyFill="1" applyBorder="1" applyAlignment="1" applyProtection="1">
      <alignment horizontal="center" vertical="center"/>
      <protection locked="0"/>
    </xf>
    <xf numFmtId="0" fontId="27" fillId="4" borderId="2" xfId="2" applyFont="1" applyFill="1" applyBorder="1" applyAlignment="1">
      <alignment vertical="center"/>
    </xf>
    <xf numFmtId="0" fontId="28" fillId="4" borderId="15" xfId="0" applyFont="1" applyFill="1" applyBorder="1" applyAlignment="1">
      <alignment vertical="center"/>
    </xf>
    <xf numFmtId="0" fontId="28" fillId="4" borderId="3" xfId="0" applyFont="1" applyFill="1" applyBorder="1" applyAlignment="1">
      <alignment vertical="center"/>
    </xf>
    <xf numFmtId="0" fontId="9" fillId="0" borderId="0" xfId="2" applyNumberFormat="1" applyFont="1" applyAlignment="1">
      <alignment horizontal="center" vertical="center"/>
    </xf>
    <xf numFmtId="0" fontId="11" fillId="0" borderId="12" xfId="2" applyFont="1" applyBorder="1" applyAlignment="1">
      <alignment horizontal="left" vertical="center" wrapText="1" indent="2"/>
    </xf>
    <xf numFmtId="0" fontId="0" fillId="0" borderId="4" xfId="0" applyBorder="1" applyAlignment="1">
      <alignment horizontal="left" vertical="center" wrapText="1" indent="2"/>
    </xf>
    <xf numFmtId="0" fontId="13" fillId="0" borderId="10" xfId="2" quotePrefix="1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38" fontId="9" fillId="2" borderId="14" xfId="3" applyFont="1" applyFill="1" applyBorder="1" applyProtection="1">
      <alignment vertical="center"/>
      <protection locked="0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8" fillId="2" borderId="13" xfId="2" applyFont="1" applyFill="1" applyBorder="1" applyAlignment="1">
      <alignment horizontal="right" vertical="center"/>
    </xf>
    <xf numFmtId="38" fontId="9" fillId="0" borderId="0" xfId="3" applyFont="1">
      <alignment vertical="center"/>
    </xf>
    <xf numFmtId="0" fontId="22" fillId="0" borderId="22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2" fillId="0" borderId="2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 wrapText="1"/>
    </xf>
    <xf numFmtId="38" fontId="8" fillId="2" borderId="7" xfId="3" applyFont="1" applyFill="1" applyBorder="1" applyAlignment="1">
      <alignment horizontal="right" vertical="center"/>
    </xf>
    <xf numFmtId="38" fontId="8" fillId="2" borderId="8" xfId="3" applyFont="1" applyFill="1" applyBorder="1" applyAlignment="1">
      <alignment horizontal="right" vertical="center"/>
    </xf>
    <xf numFmtId="177" fontId="22" fillId="0" borderId="24" xfId="2" applyNumberFormat="1" applyFont="1" applyBorder="1">
      <alignment vertical="center"/>
    </xf>
    <xf numFmtId="0" fontId="9" fillId="0" borderId="19" xfId="2" applyNumberFormat="1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25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 wrapText="1"/>
    </xf>
    <xf numFmtId="0" fontId="24" fillId="0" borderId="8" xfId="2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10" xfId="4" applyFont="1" applyBorder="1" applyAlignment="1">
      <alignment horizontal="center" vertical="center" wrapText="1"/>
    </xf>
    <xf numFmtId="0" fontId="13" fillId="2" borderId="12" xfId="4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 wrapText="1"/>
    </xf>
    <xf numFmtId="0" fontId="13" fillId="2" borderId="11" xfId="4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3" fillId="2" borderId="5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 wrapText="1"/>
    </xf>
    <xf numFmtId="0" fontId="13" fillId="2" borderId="6" xfId="4" applyFont="1" applyFill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8" fillId="0" borderId="14" xfId="4" applyFont="1" applyBorder="1" applyAlignment="1">
      <alignment horizontal="right" wrapText="1"/>
    </xf>
    <xf numFmtId="0" fontId="0" fillId="0" borderId="7" xfId="0" applyBorder="1" applyAlignment="1">
      <alignment vertical="center"/>
    </xf>
    <xf numFmtId="0" fontId="13" fillId="2" borderId="8" xfId="4" applyFont="1" applyFill="1" applyBorder="1" applyAlignment="1">
      <alignment horizontal="center" vertical="center" wrapText="1"/>
    </xf>
    <xf numFmtId="0" fontId="13" fillId="2" borderId="9" xfId="4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indent="1"/>
    </xf>
    <xf numFmtId="176" fontId="8" fillId="0" borderId="10" xfId="2" quotePrefix="1" applyNumberFormat="1" applyFont="1" applyBorder="1" applyAlignment="1">
      <alignment horizontal="center" vertical="center"/>
    </xf>
    <xf numFmtId="176" fontId="9" fillId="2" borderId="12" xfId="2" applyNumberFormat="1" applyFont="1" applyFill="1" applyBorder="1" applyAlignment="1">
      <alignment horizontal="right" vertical="center"/>
    </xf>
    <xf numFmtId="176" fontId="9" fillId="2" borderId="4" xfId="2" applyNumberFormat="1" applyFont="1" applyFill="1" applyBorder="1" applyAlignment="1">
      <alignment horizontal="right" vertical="center"/>
    </xf>
    <xf numFmtId="176" fontId="9" fillId="2" borderId="11" xfId="2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176" fontId="9" fillId="2" borderId="8" xfId="2" applyNumberFormat="1" applyFont="1" applyFill="1" applyBorder="1" applyAlignment="1">
      <alignment horizontal="right" vertical="center"/>
    </xf>
    <xf numFmtId="176" fontId="9" fillId="2" borderId="9" xfId="2" applyNumberFormat="1" applyFont="1" applyFill="1" applyBorder="1" applyAlignment="1">
      <alignment horizontal="right" vertical="center"/>
    </xf>
    <xf numFmtId="176" fontId="18" fillId="2" borderId="14" xfId="4" applyNumberFormat="1" applyFont="1" applyFill="1" applyBorder="1" applyAlignment="1">
      <alignment vertical="center"/>
    </xf>
    <xf numFmtId="38" fontId="19" fillId="2" borderId="14" xfId="3" applyFont="1" applyFill="1" applyBorder="1" applyAlignment="1">
      <alignment horizontal="right" vertical="center"/>
    </xf>
    <xf numFmtId="176" fontId="18" fillId="2" borderId="7" xfId="4" applyNumberFormat="1" applyFont="1" applyFill="1" applyBorder="1" applyAlignment="1">
      <alignment horizontal="right" vertical="center"/>
    </xf>
    <xf numFmtId="176" fontId="18" fillId="2" borderId="14" xfId="3" applyNumberFormat="1" applyFont="1" applyFill="1" applyBorder="1" applyAlignment="1">
      <alignment horizontal="right" vertical="center"/>
    </xf>
    <xf numFmtId="179" fontId="22" fillId="0" borderId="0" xfId="2" applyNumberFormat="1" applyFont="1" applyAlignment="1">
      <alignment vertical="center"/>
    </xf>
    <xf numFmtId="179" fontId="22" fillId="0" borderId="0" xfId="2" applyNumberFormat="1" applyFont="1" applyAlignment="1">
      <alignment horizontal="center" vertical="center"/>
    </xf>
    <xf numFmtId="176" fontId="30" fillId="2" borderId="0" xfId="4" applyNumberFormat="1" applyFont="1" applyFill="1" applyBorder="1" applyAlignment="1">
      <alignment horizontal="right" vertical="center"/>
    </xf>
    <xf numFmtId="0" fontId="22" fillId="2" borderId="0" xfId="2" applyFont="1" applyFill="1">
      <alignment vertical="center"/>
    </xf>
    <xf numFmtId="38" fontId="22" fillId="0" borderId="0" xfId="2" applyNumberFormat="1" applyFont="1" applyBorder="1">
      <alignment vertical="center"/>
    </xf>
  </cellXfs>
  <cellStyles count="5">
    <cellStyle name="桁区切り" xfId="1" builtinId="6"/>
    <cellStyle name="桁区切り 2" xfId="3" xr:uid="{7F465F7B-B640-463F-8452-53AA2B412EDA}"/>
    <cellStyle name="標準" xfId="0" builtinId="0"/>
    <cellStyle name="標準 2" xfId="2" xr:uid="{BCA52CC2-5845-4942-B242-6B6F312B9B08}"/>
    <cellStyle name="標準 3" xfId="4" xr:uid="{2F0C02D8-CAAB-4772-AD0F-A5329E9824EC}"/>
  </cellStyles>
  <dxfs count="44"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 patternType="solid">
          <fgColor auto="1"/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27AB-3825-4305-BB02-1DBB2B5BB261}">
  <sheetPr>
    <pageSetUpPr fitToPage="1"/>
  </sheetPr>
  <dimension ref="A1:AE59"/>
  <sheetViews>
    <sheetView tabSelected="1" view="pageBreakPreview" zoomScale="60" zoomScaleNormal="70" workbookViewId="0">
      <selection activeCell="J10" sqref="J10"/>
    </sheetView>
  </sheetViews>
  <sheetFormatPr defaultColWidth="8.75" defaultRowHeight="17.25"/>
  <cols>
    <col min="1" max="1" width="3.5" style="30" customWidth="1"/>
    <col min="2" max="2" width="8.875" style="30" customWidth="1"/>
    <col min="3" max="3" width="12.625" style="30" customWidth="1"/>
    <col min="4" max="4" width="13.875" style="30" customWidth="1"/>
    <col min="5" max="5" width="21.5" style="30" customWidth="1"/>
    <col min="6" max="6" width="31.125" style="30" customWidth="1"/>
    <col min="7" max="7" width="10.125" style="53" customWidth="1"/>
    <col min="8" max="8" width="24.625" style="30" customWidth="1"/>
    <col min="9" max="9" width="11.375" style="30" customWidth="1"/>
    <col min="10" max="17" width="24.625" style="30" customWidth="1"/>
    <col min="18" max="18" width="7.375" style="73" customWidth="1"/>
    <col min="19" max="19" width="16.625" style="73" customWidth="1"/>
    <col min="20" max="24" width="16.625" style="178" customWidth="1"/>
    <col min="25" max="25" width="24.875" style="179" customWidth="1"/>
    <col min="26" max="26" width="20.125" style="178" customWidth="1"/>
    <col min="27" max="27" width="8.75" style="30"/>
    <col min="28" max="28" width="16.125" style="30" bestFit="1" customWidth="1"/>
    <col min="29" max="16384" width="8.75" style="30"/>
  </cols>
  <sheetData>
    <row r="1" spans="2:28" ht="38.25" customHeight="1">
      <c r="B1" s="174" t="s">
        <v>108</v>
      </c>
      <c r="C1" s="175"/>
      <c r="D1" s="175"/>
      <c r="E1" s="175"/>
      <c r="F1" s="72"/>
      <c r="K1" s="99"/>
      <c r="L1" s="176" t="s">
        <v>66</v>
      </c>
      <c r="M1" s="176"/>
      <c r="N1" s="159"/>
      <c r="O1" s="177"/>
      <c r="P1" s="177"/>
      <c r="Q1" s="99"/>
    </row>
    <row r="2" spans="2:28" ht="48" customHeight="1">
      <c r="B2" s="160" t="s">
        <v>82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97"/>
    </row>
    <row r="3" spans="2:28" ht="24" customHeight="1">
      <c r="B3" s="161" t="s">
        <v>75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98"/>
    </row>
    <row r="4" spans="2:28" ht="24.75" customHeight="1" thickBot="1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00"/>
    </row>
    <row r="5" spans="2:28" ht="67.5" customHeight="1" thickBot="1">
      <c r="B5" s="162" t="s">
        <v>71</v>
      </c>
      <c r="C5" s="163"/>
      <c r="D5" s="163"/>
      <c r="E5" s="163"/>
      <c r="F5" s="163"/>
      <c r="G5" s="164"/>
      <c r="H5" s="165" t="s">
        <v>68</v>
      </c>
      <c r="I5" s="166"/>
      <c r="J5" s="62" t="s">
        <v>69</v>
      </c>
      <c r="K5" s="62" t="s">
        <v>70</v>
      </c>
      <c r="L5" s="62" t="s">
        <v>73</v>
      </c>
      <c r="M5" s="68" t="s">
        <v>81</v>
      </c>
      <c r="N5" s="74" t="s">
        <v>110</v>
      </c>
      <c r="O5" s="62" t="s">
        <v>74</v>
      </c>
      <c r="P5" s="62" t="s">
        <v>97</v>
      </c>
      <c r="Q5" s="62" t="s">
        <v>109</v>
      </c>
      <c r="R5" s="180"/>
      <c r="S5" s="180"/>
      <c r="AA5" s="181"/>
      <c r="AB5" s="181"/>
    </row>
    <row r="6" spans="2:28" ht="69" customHeight="1" thickBot="1">
      <c r="B6" s="147" t="s">
        <v>72</v>
      </c>
      <c r="C6" s="148"/>
      <c r="D6" s="148"/>
      <c r="E6" s="148"/>
      <c r="F6" s="148"/>
      <c r="G6" s="149"/>
      <c r="H6" s="182">
        <f>P36+P43</f>
        <v>0</v>
      </c>
      <c r="I6" s="182"/>
      <c r="J6" s="183"/>
      <c r="K6" s="184">
        <f>H6-J6</f>
        <v>0</v>
      </c>
      <c r="L6" s="184">
        <f>N36+N43</f>
        <v>0</v>
      </c>
      <c r="M6" s="184">
        <f>M36+M43</f>
        <v>0</v>
      </c>
      <c r="N6" s="185">
        <f>MIN(L6, M6)</f>
        <v>0</v>
      </c>
      <c r="O6" s="186" t="str">
        <f>IF(N6=0,"NG",H6-J6-N6)</f>
        <v>NG</v>
      </c>
      <c r="P6" s="187">
        <v>0</v>
      </c>
      <c r="Q6" s="187">
        <f>N6-P6</f>
        <v>0</v>
      </c>
      <c r="R6" s="180"/>
      <c r="S6" s="180"/>
      <c r="AA6" s="181"/>
      <c r="AB6" s="181"/>
    </row>
    <row r="7" spans="2:28" ht="23.25" customHeight="1">
      <c r="G7" s="30"/>
      <c r="Q7" s="101"/>
      <c r="R7" s="180"/>
      <c r="S7" s="180"/>
      <c r="AA7" s="181"/>
      <c r="AB7" s="181"/>
    </row>
    <row r="8" spans="2:28" ht="18.75" customHeight="1">
      <c r="B8" s="130" t="s">
        <v>22</v>
      </c>
      <c r="C8" s="131"/>
      <c r="D8" s="131"/>
      <c r="E8" s="131"/>
      <c r="F8" s="131"/>
      <c r="G8" s="150"/>
      <c r="H8" s="60" t="s">
        <v>23</v>
      </c>
      <c r="I8" s="31"/>
      <c r="J8" s="31"/>
      <c r="K8" s="59" t="s">
        <v>24</v>
      </c>
      <c r="L8" s="60" t="s">
        <v>25</v>
      </c>
      <c r="M8" s="60" t="s">
        <v>77</v>
      </c>
      <c r="N8" s="63" t="s">
        <v>83</v>
      </c>
      <c r="O8" s="64"/>
      <c r="P8" s="75"/>
      <c r="Q8" s="102"/>
      <c r="R8" s="180"/>
      <c r="S8" s="180"/>
      <c r="AA8" s="181"/>
      <c r="AB8" s="181"/>
    </row>
    <row r="9" spans="2:28" ht="18.75" customHeight="1">
      <c r="B9" s="151"/>
      <c r="C9" s="152"/>
      <c r="D9" s="152"/>
      <c r="E9" s="152"/>
      <c r="F9" s="152"/>
      <c r="G9" s="153"/>
      <c r="H9" s="57" t="s">
        <v>27</v>
      </c>
      <c r="I9" s="58" t="s">
        <v>28</v>
      </c>
      <c r="J9" s="58" t="s">
        <v>29</v>
      </c>
      <c r="K9" s="58" t="s">
        <v>30</v>
      </c>
      <c r="L9" s="57" t="s">
        <v>31</v>
      </c>
      <c r="M9" s="57" t="s">
        <v>84</v>
      </c>
      <c r="N9" s="61" t="s">
        <v>54</v>
      </c>
      <c r="O9" s="61" t="s">
        <v>85</v>
      </c>
      <c r="P9" s="61" t="s">
        <v>26</v>
      </c>
      <c r="Q9" s="103"/>
      <c r="R9" s="180"/>
      <c r="S9" s="180"/>
      <c r="AA9" s="181"/>
      <c r="AB9" s="181"/>
    </row>
    <row r="10" spans="2:28" ht="18.75" customHeight="1">
      <c r="B10" s="151"/>
      <c r="C10" s="152"/>
      <c r="D10" s="152"/>
      <c r="E10" s="152"/>
      <c r="F10" s="152"/>
      <c r="G10" s="153"/>
      <c r="H10" s="57" t="s">
        <v>32</v>
      </c>
      <c r="I10" s="34"/>
      <c r="J10" s="34" t="s">
        <v>33</v>
      </c>
      <c r="K10" s="58" t="s">
        <v>34</v>
      </c>
      <c r="L10" s="32"/>
      <c r="M10" s="57" t="s">
        <v>78</v>
      </c>
      <c r="N10" s="32"/>
      <c r="O10" s="157" t="s">
        <v>58</v>
      </c>
      <c r="P10" s="33"/>
      <c r="Q10" s="104"/>
      <c r="R10" s="180"/>
      <c r="S10" s="180"/>
      <c r="AA10" s="181"/>
      <c r="AB10" s="181"/>
    </row>
    <row r="11" spans="2:28" ht="18" customHeight="1" thickBot="1">
      <c r="B11" s="154"/>
      <c r="C11" s="155"/>
      <c r="D11" s="155"/>
      <c r="E11" s="155"/>
      <c r="F11" s="155"/>
      <c r="G11" s="156"/>
      <c r="H11" s="35" t="s">
        <v>35</v>
      </c>
      <c r="I11" s="36" t="s">
        <v>36</v>
      </c>
      <c r="J11" s="55" t="s">
        <v>37</v>
      </c>
      <c r="K11" s="55" t="s">
        <v>38</v>
      </c>
      <c r="L11" s="76" t="s">
        <v>39</v>
      </c>
      <c r="M11" s="65" t="s">
        <v>56</v>
      </c>
      <c r="N11" s="65" t="s">
        <v>57</v>
      </c>
      <c r="O11" s="158"/>
      <c r="P11" s="38" t="s">
        <v>55</v>
      </c>
      <c r="Q11" s="105"/>
      <c r="R11" s="180"/>
      <c r="S11" s="180"/>
      <c r="AA11" s="181"/>
      <c r="AB11" s="181"/>
    </row>
    <row r="12" spans="2:28" ht="32.1" customHeight="1" thickTop="1" thickBot="1">
      <c r="B12" s="188" t="s">
        <v>98</v>
      </c>
      <c r="C12" s="189" t="s">
        <v>62</v>
      </c>
      <c r="D12" s="189"/>
      <c r="E12" s="189"/>
      <c r="F12" s="189"/>
      <c r="G12" s="190"/>
      <c r="H12" s="77"/>
      <c r="I12" s="139" t="s">
        <v>41</v>
      </c>
      <c r="J12" s="78"/>
      <c r="K12" s="79"/>
      <c r="L12" s="79"/>
      <c r="M12" s="79"/>
      <c r="N12" s="79"/>
      <c r="O12" s="79"/>
      <c r="P12" s="80"/>
      <c r="Q12" s="108"/>
      <c r="R12" s="191"/>
      <c r="S12" s="192">
        <f>8-S14</f>
        <v>8</v>
      </c>
      <c r="T12" s="193" t="s">
        <v>86</v>
      </c>
      <c r="U12" s="193" t="s">
        <v>87</v>
      </c>
      <c r="V12" s="193" t="s">
        <v>88</v>
      </c>
      <c r="W12" s="193" t="s">
        <v>52</v>
      </c>
      <c r="X12" s="193"/>
      <c r="Y12" s="193"/>
      <c r="AA12" s="181"/>
      <c r="AB12" s="181"/>
    </row>
    <row r="13" spans="2:28" ht="24" customHeight="1" thickTop="1" thickBot="1">
      <c r="B13" s="138" t="s">
        <v>63</v>
      </c>
      <c r="C13" s="142"/>
      <c r="D13" s="142"/>
      <c r="E13" s="142"/>
      <c r="F13" s="142"/>
      <c r="G13" s="143"/>
      <c r="H13" s="46" t="s">
        <v>40</v>
      </c>
      <c r="I13" s="140"/>
      <c r="J13" s="46" t="s">
        <v>40</v>
      </c>
      <c r="K13" s="47" t="s">
        <v>43</v>
      </c>
      <c r="L13" s="40" t="s">
        <v>44</v>
      </c>
      <c r="M13" s="40" t="s">
        <v>45</v>
      </c>
      <c r="N13" s="40" t="s">
        <v>45</v>
      </c>
      <c r="O13" s="40" t="s">
        <v>40</v>
      </c>
      <c r="P13" s="40" t="s">
        <v>40</v>
      </c>
      <c r="Q13" s="106"/>
      <c r="R13" s="191"/>
      <c r="S13" s="180"/>
      <c r="AA13" s="181"/>
      <c r="AB13" s="181"/>
    </row>
    <row r="14" spans="2:28" ht="37.5" customHeight="1" thickBot="1">
      <c r="B14" s="96"/>
      <c r="C14" s="194" t="s">
        <v>64</v>
      </c>
      <c r="D14" s="195"/>
      <c r="E14" s="195"/>
      <c r="F14" s="196"/>
      <c r="G14" s="197"/>
      <c r="H14" s="198"/>
      <c r="I14" s="140"/>
      <c r="J14" s="199">
        <f>ROUNDDOWN((H14*3/4)/1000,0)*1000</f>
        <v>0</v>
      </c>
      <c r="K14" s="45">
        <f>_xlfn.IFS(
  _xlfn.IFNA(F14, "")=Y29, 1000000 + IF(G15="○", 50000, 0),
  _xlfn.IFNA(F14, "")=Y30, 1500000 + IF(G15="○", 50000, 0),
  _xlfn.IFNA(F14, "")=Y31, 2000000 + IF(G15="○", 50000, 0),
  _xlfn.IFNA(F14, "")=Y32, 2500000 + IF(G15="○", 50000, 0),
  TRUE, 0)</f>
        <v>0</v>
      </c>
      <c r="L14" s="200"/>
      <c r="M14" s="44">
        <f>J14*L14</f>
        <v>0</v>
      </c>
      <c r="N14" s="44">
        <f>K14*L14</f>
        <v>0</v>
      </c>
      <c r="O14" s="44">
        <f>MIN(M14, N14)</f>
        <v>0</v>
      </c>
      <c r="P14" s="44">
        <f>H14*L14</f>
        <v>0</v>
      </c>
      <c r="Q14" s="109" t="str">
        <f>IF(R14=7,"パッケージ","「重点分野」")</f>
        <v>「重点分野」</v>
      </c>
      <c r="R14" s="201">
        <f>IF(S12=7,8-S14,9)</f>
        <v>9</v>
      </c>
      <c r="S14" s="202" t="str">
        <f>IF(M14-N14&gt;0,"1","0")</f>
        <v>0</v>
      </c>
      <c r="T14" s="203">
        <f>P14</f>
        <v>0</v>
      </c>
      <c r="U14" s="203">
        <f>M14</f>
        <v>0</v>
      </c>
      <c r="V14" s="203">
        <f>N14</f>
        <v>0</v>
      </c>
      <c r="W14" s="203">
        <f>O14</f>
        <v>0</v>
      </c>
      <c r="X14" s="203"/>
      <c r="Y14" s="204"/>
      <c r="AA14" s="181"/>
      <c r="AB14" s="181"/>
    </row>
    <row r="15" spans="2:28" ht="34.5" customHeight="1">
      <c r="B15" s="96"/>
      <c r="C15" s="144" t="s">
        <v>99</v>
      </c>
      <c r="D15" s="145"/>
      <c r="E15" s="145"/>
      <c r="F15" s="146"/>
      <c r="G15" s="205"/>
      <c r="H15" s="206" t="s">
        <v>100</v>
      </c>
      <c r="I15" s="207"/>
      <c r="J15" s="207"/>
      <c r="K15" s="207"/>
      <c r="L15" s="207"/>
      <c r="M15" s="207"/>
      <c r="N15" s="207"/>
      <c r="O15" s="207"/>
      <c r="P15" s="208"/>
      <c r="Q15" s="106"/>
      <c r="R15" s="191"/>
      <c r="S15" s="209"/>
      <c r="AA15" s="181"/>
      <c r="AB15" s="181"/>
    </row>
    <row r="16" spans="2:28" ht="24" customHeight="1" thickBot="1">
      <c r="B16" s="210" t="s">
        <v>65</v>
      </c>
      <c r="C16" s="211"/>
      <c r="D16" s="211"/>
      <c r="E16" s="211"/>
      <c r="F16" s="211"/>
      <c r="G16" s="121" t="s">
        <v>59</v>
      </c>
      <c r="H16" s="46" t="s">
        <v>40</v>
      </c>
      <c r="I16" s="212" t="s">
        <v>41</v>
      </c>
      <c r="J16" s="46" t="s">
        <v>40</v>
      </c>
      <c r="K16" s="47" t="s">
        <v>43</v>
      </c>
      <c r="L16" s="40" t="s">
        <v>44</v>
      </c>
      <c r="M16" s="40" t="s">
        <v>45</v>
      </c>
      <c r="N16" s="40" t="s">
        <v>45</v>
      </c>
      <c r="O16" s="40" t="s">
        <v>40</v>
      </c>
      <c r="P16" s="40" t="s">
        <v>40</v>
      </c>
      <c r="Q16" s="106"/>
      <c r="R16" s="191"/>
      <c r="S16" s="209"/>
      <c r="AA16" s="181"/>
      <c r="AB16" s="181"/>
    </row>
    <row r="17" spans="1:31" ht="37.5" customHeight="1" thickBot="1">
      <c r="B17" s="132"/>
      <c r="C17" s="213"/>
      <c r="D17" s="213"/>
      <c r="E17" s="213"/>
      <c r="F17" s="168"/>
      <c r="G17" s="122"/>
      <c r="H17" s="198"/>
      <c r="I17" s="140"/>
      <c r="J17" s="41">
        <f>ROUNDDOWN((H17*3/4)/1000,0)*1000</f>
        <v>0</v>
      </c>
      <c r="K17" s="83" t="s">
        <v>89</v>
      </c>
      <c r="L17" s="214"/>
      <c r="M17" s="43">
        <f>J17*L17</f>
        <v>0</v>
      </c>
      <c r="N17" s="43">
        <f>IF(H17=0,0,2500000*L17)</f>
        <v>0</v>
      </c>
      <c r="O17" s="44">
        <f>MIN(M17, N17)</f>
        <v>0</v>
      </c>
      <c r="P17" s="43">
        <f>H17*L17</f>
        <v>0</v>
      </c>
      <c r="Q17" s="109" t="str">
        <f>IF(R17=7,"パッケージ","　")</f>
        <v>　</v>
      </c>
      <c r="R17" s="201">
        <f>IF(S15=7,8-S17,9)</f>
        <v>9</v>
      </c>
      <c r="S17" s="202" t="str">
        <f>IF(M17-N17&gt;0,"1","0")</f>
        <v>0</v>
      </c>
      <c r="T17" s="203">
        <f>P17</f>
        <v>0</v>
      </c>
      <c r="U17" s="203">
        <f>M17</f>
        <v>0</v>
      </c>
      <c r="V17" s="203">
        <f>N17</f>
        <v>0</v>
      </c>
      <c r="W17" s="203">
        <f>O17</f>
        <v>0</v>
      </c>
      <c r="X17" s="203"/>
      <c r="Y17" s="204"/>
      <c r="AA17" s="181"/>
      <c r="AB17" s="181"/>
    </row>
    <row r="18" spans="1:31" ht="24" customHeight="1" thickBot="1">
      <c r="B18" s="210" t="s">
        <v>65</v>
      </c>
      <c r="C18" s="211"/>
      <c r="D18" s="211"/>
      <c r="E18" s="211"/>
      <c r="F18" s="211"/>
      <c r="G18" s="121" t="s">
        <v>60</v>
      </c>
      <c r="H18" s="38" t="s">
        <v>40</v>
      </c>
      <c r="I18" s="140"/>
      <c r="J18" s="46" t="s">
        <v>40</v>
      </c>
      <c r="K18" s="47" t="s">
        <v>43</v>
      </c>
      <c r="L18" s="82" t="s">
        <v>44</v>
      </c>
      <c r="M18" s="40" t="s">
        <v>45</v>
      </c>
      <c r="N18" s="40" t="s">
        <v>45</v>
      </c>
      <c r="O18" s="40" t="s">
        <v>40</v>
      </c>
      <c r="P18" s="40" t="s">
        <v>40</v>
      </c>
      <c r="Q18" s="106"/>
      <c r="R18" s="191"/>
      <c r="S18" s="209"/>
      <c r="AA18" s="181"/>
      <c r="AB18" s="181"/>
    </row>
    <row r="19" spans="1:31" ht="37.5" customHeight="1" thickBot="1">
      <c r="B19" s="132"/>
      <c r="C19" s="213"/>
      <c r="D19" s="213"/>
      <c r="E19" s="213"/>
      <c r="F19" s="168"/>
      <c r="G19" s="121"/>
      <c r="H19" s="200"/>
      <c r="I19" s="140"/>
      <c r="J19" s="199">
        <f>ROUNDDOWN((H19*3/4)/1000,0)*1000</f>
        <v>0</v>
      </c>
      <c r="K19" s="83" t="s">
        <v>89</v>
      </c>
      <c r="L19" s="214"/>
      <c r="M19" s="43">
        <f>J19*L19</f>
        <v>0</v>
      </c>
      <c r="N19" s="43">
        <f>IF(H19=0,0,2500000*L19)</f>
        <v>0</v>
      </c>
      <c r="O19" s="44">
        <f>MIN(M19, N19)</f>
        <v>0</v>
      </c>
      <c r="P19" s="43">
        <f>H19*L19</f>
        <v>0</v>
      </c>
      <c r="Q19" s="109" t="str">
        <f>IF(R19=7,"パッケージ","　")</f>
        <v>　</v>
      </c>
      <c r="R19" s="201">
        <f>IF(S17=7,8-S19,9)</f>
        <v>9</v>
      </c>
      <c r="S19" s="202" t="str">
        <f>IF(M19-N19&gt;0,"1","0")</f>
        <v>0</v>
      </c>
      <c r="T19" s="203">
        <f>P19</f>
        <v>0</v>
      </c>
      <c r="U19" s="203">
        <f>M19</f>
        <v>0</v>
      </c>
      <c r="V19" s="203">
        <f>N19</f>
        <v>0</v>
      </c>
      <c r="W19" s="203">
        <f>O19</f>
        <v>0</v>
      </c>
      <c r="X19" s="203"/>
      <c r="Y19" s="204"/>
      <c r="AA19" s="181"/>
      <c r="AB19" s="181"/>
    </row>
    <row r="20" spans="1:31" ht="32.1" customHeight="1">
      <c r="B20" s="188" t="s">
        <v>101</v>
      </c>
      <c r="C20" s="189" t="s">
        <v>62</v>
      </c>
      <c r="D20" s="189"/>
      <c r="E20" s="189"/>
      <c r="F20" s="189"/>
      <c r="G20" s="190"/>
      <c r="H20" s="78"/>
      <c r="I20" s="140"/>
      <c r="J20" s="78"/>
      <c r="K20" s="79"/>
      <c r="L20" s="79"/>
      <c r="M20" s="79"/>
      <c r="N20" s="79"/>
      <c r="O20" s="79"/>
      <c r="P20" s="80"/>
      <c r="Q20" s="108"/>
      <c r="R20" s="215"/>
      <c r="S20"/>
      <c r="T20" s="215"/>
      <c r="U20" s="215"/>
      <c r="V20" s="215"/>
      <c r="W20" s="215"/>
      <c r="X20" s="215"/>
      <c r="Y20" s="216"/>
      <c r="Z20" s="215"/>
      <c r="AA20"/>
      <c r="AB20" s="181"/>
    </row>
    <row r="21" spans="1:31" ht="24" customHeight="1" thickBot="1">
      <c r="B21" s="210"/>
      <c r="C21" s="211"/>
      <c r="D21" s="211"/>
      <c r="E21" s="211"/>
      <c r="F21" s="211"/>
      <c r="G21" s="121" t="s">
        <v>59</v>
      </c>
      <c r="H21" s="84" t="s">
        <v>40</v>
      </c>
      <c r="I21" s="140"/>
      <c r="J21" s="39" t="s">
        <v>40</v>
      </c>
      <c r="K21" s="47" t="s">
        <v>50</v>
      </c>
      <c r="L21" s="217" t="s">
        <v>44</v>
      </c>
      <c r="M21" s="40" t="s">
        <v>45</v>
      </c>
      <c r="N21" s="37" t="s">
        <v>45</v>
      </c>
      <c r="O21" s="40" t="s">
        <v>40</v>
      </c>
      <c r="P21" s="40" t="s">
        <v>40</v>
      </c>
      <c r="Q21" s="106"/>
      <c r="R21" s="191"/>
      <c r="S21" s="209"/>
      <c r="AA21" s="181"/>
      <c r="AB21" s="218"/>
    </row>
    <row r="22" spans="1:31" ht="37.5" customHeight="1" thickBot="1">
      <c r="B22" s="132"/>
      <c r="C22" s="213"/>
      <c r="D22" s="213"/>
      <c r="E22" s="213"/>
      <c r="F22" s="168"/>
      <c r="G22" s="122"/>
      <c r="H22" s="200"/>
      <c r="I22" s="140"/>
      <c r="J22" s="41">
        <f>ROUNDDOWN((H22*3/4)/1000,0)*1000</f>
        <v>0</v>
      </c>
      <c r="K22" s="42">
        <v>100000</v>
      </c>
      <c r="L22" s="214"/>
      <c r="M22" s="43">
        <f>J22*L22</f>
        <v>0</v>
      </c>
      <c r="N22" s="43">
        <f>L22*K22</f>
        <v>0</v>
      </c>
      <c r="O22" s="44">
        <f>MIN(M22, N22)</f>
        <v>0</v>
      </c>
      <c r="P22" s="43">
        <f>H22*L22</f>
        <v>0</v>
      </c>
      <c r="Q22" s="109" t="str">
        <f>IF(R22=7,"パッケージ","　")</f>
        <v>　</v>
      </c>
      <c r="R22" s="201">
        <f>IF(S20=7,8-S22,9)</f>
        <v>9</v>
      </c>
      <c r="S22" s="202" t="str">
        <f>IF(M22-N22&gt;0,"1","0")</f>
        <v>0</v>
      </c>
      <c r="T22" s="203">
        <f>P22</f>
        <v>0</v>
      </c>
      <c r="U22" s="203">
        <f>M22</f>
        <v>0</v>
      </c>
      <c r="V22" s="203">
        <f>N22</f>
        <v>0</v>
      </c>
      <c r="W22" s="203">
        <f>O22</f>
        <v>0</v>
      </c>
      <c r="X22" s="203"/>
      <c r="Y22" s="204"/>
      <c r="AA22" s="181"/>
      <c r="AB22" s="218"/>
    </row>
    <row r="23" spans="1:31" ht="24" customHeight="1" thickBot="1">
      <c r="A23" s="52"/>
      <c r="B23" s="210"/>
      <c r="C23" s="211"/>
      <c r="D23" s="211"/>
      <c r="E23" s="211"/>
      <c r="F23" s="211"/>
      <c r="G23" s="121" t="s">
        <v>60</v>
      </c>
      <c r="H23" s="85" t="s">
        <v>40</v>
      </c>
      <c r="I23" s="140"/>
      <c r="J23" s="47" t="s">
        <v>40</v>
      </c>
      <c r="K23" s="47" t="s">
        <v>50</v>
      </c>
      <c r="L23" s="217" t="s">
        <v>44</v>
      </c>
      <c r="M23" s="40" t="s">
        <v>45</v>
      </c>
      <c r="N23" s="37" t="s">
        <v>45</v>
      </c>
      <c r="O23" s="40" t="s">
        <v>40</v>
      </c>
      <c r="P23" s="40" t="s">
        <v>40</v>
      </c>
      <c r="Q23" s="106"/>
      <c r="R23" s="191"/>
      <c r="S23" s="209"/>
      <c r="AA23" s="181"/>
      <c r="AB23" s="218"/>
    </row>
    <row r="24" spans="1:31" ht="37.5" customHeight="1" thickBot="1">
      <c r="A24" s="52"/>
      <c r="B24" s="132"/>
      <c r="C24" s="213"/>
      <c r="D24" s="213"/>
      <c r="E24" s="213"/>
      <c r="F24" s="168"/>
      <c r="G24" s="122"/>
      <c r="H24" s="198"/>
      <c r="I24" s="140"/>
      <c r="J24" s="41">
        <f>ROUNDDOWN((H24*3/4)/1000,0)*1000</f>
        <v>0</v>
      </c>
      <c r="K24" s="42">
        <v>100000</v>
      </c>
      <c r="L24" s="214"/>
      <c r="M24" s="43">
        <f>J24*L24</f>
        <v>0</v>
      </c>
      <c r="N24" s="43">
        <f>L24*K24</f>
        <v>0</v>
      </c>
      <c r="O24" s="44">
        <f>MIN(M24, N24)</f>
        <v>0</v>
      </c>
      <c r="P24" s="43">
        <f>H24*L24</f>
        <v>0</v>
      </c>
      <c r="Q24" s="109" t="str">
        <f>IF(R24=7,"パッケージ","　")</f>
        <v>　</v>
      </c>
      <c r="R24" s="201">
        <f>IF(S22=7,8-S24,9)</f>
        <v>9</v>
      </c>
      <c r="S24" s="202" t="str">
        <f>IF(M24-N24&gt;0,"1","0")</f>
        <v>0</v>
      </c>
      <c r="T24" s="203">
        <f>P24</f>
        <v>0</v>
      </c>
      <c r="U24" s="203">
        <f>M24</f>
        <v>0</v>
      </c>
      <c r="V24" s="203">
        <f>N24</f>
        <v>0</v>
      </c>
      <c r="W24" s="203">
        <f>O24</f>
        <v>0</v>
      </c>
      <c r="X24" s="203"/>
      <c r="Y24" s="204"/>
      <c r="AA24" s="181"/>
      <c r="AB24" s="218"/>
    </row>
    <row r="25" spans="1:31" ht="32.1" customHeight="1">
      <c r="B25" s="188" t="s">
        <v>102</v>
      </c>
      <c r="C25" s="189" t="s">
        <v>62</v>
      </c>
      <c r="D25" s="189"/>
      <c r="E25" s="189"/>
      <c r="F25" s="189"/>
      <c r="G25" s="190"/>
      <c r="H25" s="78"/>
      <c r="I25" s="140"/>
      <c r="J25" s="78"/>
      <c r="K25" s="79"/>
      <c r="L25" s="79"/>
      <c r="M25" s="79"/>
      <c r="N25" s="79"/>
      <c r="O25" s="79"/>
      <c r="P25" s="80"/>
      <c r="Q25" s="108"/>
      <c r="R25" s="191"/>
      <c r="S25"/>
      <c r="T25" s="215"/>
      <c r="U25" s="215"/>
      <c r="V25" s="215"/>
      <c r="W25" s="215"/>
      <c r="X25" s="215"/>
      <c r="Y25" s="219"/>
      <c r="AA25"/>
      <c r="AB25"/>
      <c r="AC25"/>
      <c r="AD25"/>
      <c r="AE25"/>
    </row>
    <row r="26" spans="1:31" ht="24" customHeight="1" thickBot="1">
      <c r="B26" s="210"/>
      <c r="C26" s="211"/>
      <c r="D26" s="211"/>
      <c r="E26" s="211"/>
      <c r="F26" s="211"/>
      <c r="G26" s="220" t="s">
        <v>59</v>
      </c>
      <c r="H26" s="38" t="s">
        <v>40</v>
      </c>
      <c r="I26" s="140"/>
      <c r="J26" s="39" t="s">
        <v>40</v>
      </c>
      <c r="K26" s="39" t="s">
        <v>40</v>
      </c>
      <c r="L26" s="40" t="s">
        <v>44</v>
      </c>
      <c r="M26" s="40" t="s">
        <v>45</v>
      </c>
      <c r="N26" s="93"/>
      <c r="O26" s="221"/>
      <c r="P26" s="40" t="s">
        <v>40</v>
      </c>
      <c r="Q26" s="106"/>
      <c r="R26" s="191"/>
      <c r="S26" s="209"/>
      <c r="Y26" s="222" t="s">
        <v>103</v>
      </c>
      <c r="AA26" s="181"/>
      <c r="AB26" s="181"/>
    </row>
    <row r="27" spans="1:31" ht="37.5" customHeight="1" thickBot="1">
      <c r="B27" s="132"/>
      <c r="C27" s="213"/>
      <c r="D27" s="213"/>
      <c r="E27" s="213"/>
      <c r="F27" s="168"/>
      <c r="G27" s="223"/>
      <c r="H27" s="198"/>
      <c r="I27" s="140"/>
      <c r="J27" s="41">
        <f>ROUNDDOWN((H27*3/4)/1000,0)*1000</f>
        <v>0</v>
      </c>
      <c r="K27" s="83" t="s">
        <v>89</v>
      </c>
      <c r="L27" s="214"/>
      <c r="M27" s="43">
        <f>J27*L27</f>
        <v>0</v>
      </c>
      <c r="N27" s="224"/>
      <c r="O27" s="225"/>
      <c r="P27" s="43">
        <f>H27*L27</f>
        <v>0</v>
      </c>
      <c r="Q27" s="109" t="str">
        <f>IF(L14+L17+L19=0,"「対象外」","パッケージ")</f>
        <v>「対象外」</v>
      </c>
      <c r="R27" s="226"/>
      <c r="S27" s="227">
        <v>1</v>
      </c>
      <c r="T27" s="203">
        <f>P27</f>
        <v>0</v>
      </c>
      <c r="U27" s="203">
        <f>M27</f>
        <v>0</v>
      </c>
      <c r="V27" s="203"/>
      <c r="W27" s="203"/>
      <c r="X27" s="203"/>
      <c r="Y27" s="228"/>
      <c r="AA27" s="181"/>
      <c r="AB27" s="181"/>
    </row>
    <row r="28" spans="1:31" ht="32.1" customHeight="1">
      <c r="B28" s="188" t="s">
        <v>104</v>
      </c>
      <c r="C28" s="189" t="s">
        <v>62</v>
      </c>
      <c r="D28" s="189"/>
      <c r="E28" s="189"/>
      <c r="F28" s="189"/>
      <c r="G28" s="190"/>
      <c r="H28" s="78"/>
      <c r="I28" s="140"/>
      <c r="J28" s="78"/>
      <c r="K28" s="79"/>
      <c r="L28" s="79"/>
      <c r="M28" s="79"/>
      <c r="N28" s="79"/>
      <c r="O28" s="79"/>
      <c r="P28" s="80"/>
      <c r="Q28" s="108"/>
      <c r="R28" s="191"/>
      <c r="S28"/>
      <c r="T28" s="215"/>
      <c r="U28" s="215"/>
      <c r="V28" s="215"/>
      <c r="W28" s="215"/>
      <c r="X28" s="215"/>
      <c r="Y28" s="219"/>
      <c r="AA28" s="181"/>
      <c r="AB28" s="181"/>
    </row>
    <row r="29" spans="1:31" ht="24" customHeight="1" thickBot="1">
      <c r="B29" s="210"/>
      <c r="C29" s="211"/>
      <c r="D29" s="211"/>
      <c r="E29" s="211"/>
      <c r="F29" s="211"/>
      <c r="G29" s="121" t="s">
        <v>59</v>
      </c>
      <c r="H29" s="46" t="s">
        <v>40</v>
      </c>
      <c r="I29" s="140"/>
      <c r="J29" s="39" t="s">
        <v>40</v>
      </c>
      <c r="K29" s="39" t="s">
        <v>43</v>
      </c>
      <c r="L29" s="37" t="s">
        <v>42</v>
      </c>
      <c r="M29" s="40" t="s">
        <v>45</v>
      </c>
      <c r="N29" s="37" t="s">
        <v>45</v>
      </c>
      <c r="O29" s="37" t="s">
        <v>40</v>
      </c>
      <c r="P29" s="37" t="s">
        <v>40</v>
      </c>
      <c r="Q29" s="106"/>
      <c r="R29" s="191"/>
      <c r="S29" s="209"/>
      <c r="Y29" s="229" t="s">
        <v>46</v>
      </c>
      <c r="AA29" s="181"/>
      <c r="AB29" s="181"/>
    </row>
    <row r="30" spans="1:31" ht="37.5" customHeight="1" thickBot="1">
      <c r="B30" s="132"/>
      <c r="C30" s="213"/>
      <c r="D30" s="213"/>
      <c r="E30" s="213"/>
      <c r="F30" s="168"/>
      <c r="G30" s="122"/>
      <c r="H30" s="200"/>
      <c r="I30" s="140"/>
      <c r="J30" s="41">
        <f>ROUNDDOWN((H30*3/4)/1000,0)*1000</f>
        <v>0</v>
      </c>
      <c r="K30" s="83" t="s">
        <v>89</v>
      </c>
      <c r="L30" s="198"/>
      <c r="M30" s="43">
        <f>J30*L30</f>
        <v>0</v>
      </c>
      <c r="N30" s="43">
        <f>IF(H30=0,0,1000000)</f>
        <v>0</v>
      </c>
      <c r="O30" s="44">
        <f>MIN(M30, N30)</f>
        <v>0</v>
      </c>
      <c r="P30" s="43">
        <f>H30*L30</f>
        <v>0</v>
      </c>
      <c r="Q30" s="109" t="str">
        <f>IF(R30=7,"パッケージ","　")</f>
        <v>　</v>
      </c>
      <c r="R30" s="201">
        <f>IF(S28=7,8-S30,9)</f>
        <v>9</v>
      </c>
      <c r="S30" s="202" t="str">
        <f>IF(M30-N30&gt;0,"1","0")</f>
        <v>0</v>
      </c>
      <c r="T30" s="203">
        <f>P30</f>
        <v>0</v>
      </c>
      <c r="U30" s="203">
        <f>M30</f>
        <v>0</v>
      </c>
      <c r="V30" s="203">
        <f>N30</f>
        <v>0</v>
      </c>
      <c r="W30" s="203">
        <f>O30</f>
        <v>0</v>
      </c>
      <c r="X30" s="203"/>
      <c r="Y30" s="229" t="s">
        <v>47</v>
      </c>
      <c r="AA30" s="181"/>
      <c r="AB30" s="181"/>
    </row>
    <row r="31" spans="1:31" ht="24" customHeight="1" thickBot="1">
      <c r="B31" s="210"/>
      <c r="C31" s="211"/>
      <c r="D31" s="211"/>
      <c r="E31" s="211"/>
      <c r="F31" s="211"/>
      <c r="G31" s="121" t="s">
        <v>60</v>
      </c>
      <c r="H31" s="46" t="s">
        <v>40</v>
      </c>
      <c r="I31" s="140"/>
      <c r="J31" s="47" t="s">
        <v>40</v>
      </c>
      <c r="K31" s="47" t="s">
        <v>43</v>
      </c>
      <c r="L31" s="37" t="s">
        <v>42</v>
      </c>
      <c r="M31" s="40" t="s">
        <v>45</v>
      </c>
      <c r="N31" s="37" t="s">
        <v>45</v>
      </c>
      <c r="O31" s="40" t="s">
        <v>40</v>
      </c>
      <c r="P31" s="40" t="s">
        <v>40</v>
      </c>
      <c r="Q31" s="106"/>
      <c r="R31" s="191"/>
      <c r="S31" s="209"/>
      <c r="Y31" s="229" t="s">
        <v>48</v>
      </c>
      <c r="AA31" s="181"/>
      <c r="AB31" s="181"/>
    </row>
    <row r="32" spans="1:31" ht="37.5" customHeight="1" thickBot="1">
      <c r="B32" s="132"/>
      <c r="C32" s="213"/>
      <c r="D32" s="213"/>
      <c r="E32" s="213"/>
      <c r="F32" s="168"/>
      <c r="G32" s="121"/>
      <c r="H32" s="200"/>
      <c r="I32" s="140"/>
      <c r="J32" s="41">
        <f>ROUNDDOWN((H32*3/4)/1000,0)*1000</f>
        <v>0</v>
      </c>
      <c r="K32" s="83" t="s">
        <v>89</v>
      </c>
      <c r="L32" s="198"/>
      <c r="M32" s="43">
        <f>J32*L32</f>
        <v>0</v>
      </c>
      <c r="N32" s="43">
        <f>IF(H32=0,0,1000000)</f>
        <v>0</v>
      </c>
      <c r="O32" s="44">
        <f>MIN(M32, N32)</f>
        <v>0</v>
      </c>
      <c r="P32" s="43">
        <f>H32*L32</f>
        <v>0</v>
      </c>
      <c r="Q32" s="109" t="str">
        <f>IF(R32=7,"パッケージ","　")</f>
        <v>　</v>
      </c>
      <c r="R32" s="201">
        <f>IF(S30=7,8-S32,9)</f>
        <v>9</v>
      </c>
      <c r="S32" s="202" t="str">
        <f>IF(M32-N32&gt;0,"1","0")</f>
        <v>0</v>
      </c>
      <c r="T32" s="203">
        <f>P32</f>
        <v>0</v>
      </c>
      <c r="U32" s="203">
        <f>M32</f>
        <v>0</v>
      </c>
      <c r="V32" s="203">
        <f>N32</f>
        <v>0</v>
      </c>
      <c r="W32" s="203">
        <f>O32</f>
        <v>0</v>
      </c>
      <c r="X32" s="203"/>
      <c r="Y32" s="222" t="s">
        <v>49</v>
      </c>
      <c r="AA32" s="181"/>
      <c r="AB32" s="181"/>
    </row>
    <row r="33" spans="2:28" ht="24" customHeight="1" thickBot="1">
      <c r="B33" s="210"/>
      <c r="C33" s="211"/>
      <c r="D33" s="211"/>
      <c r="E33" s="211"/>
      <c r="F33" s="211"/>
      <c r="G33" s="121" t="s">
        <v>61</v>
      </c>
      <c r="H33" s="46" t="s">
        <v>40</v>
      </c>
      <c r="I33" s="140"/>
      <c r="J33" s="47" t="s">
        <v>40</v>
      </c>
      <c r="K33" s="47" t="s">
        <v>43</v>
      </c>
      <c r="L33" s="37" t="s">
        <v>42</v>
      </c>
      <c r="M33" s="40" t="s">
        <v>45</v>
      </c>
      <c r="N33" s="37" t="s">
        <v>45</v>
      </c>
      <c r="O33" s="40" t="s">
        <v>40</v>
      </c>
      <c r="P33" s="40" t="s">
        <v>40</v>
      </c>
      <c r="Q33" s="106"/>
      <c r="R33" s="191"/>
      <c r="S33" s="209"/>
      <c r="AA33" s="181"/>
      <c r="AB33" s="218"/>
    </row>
    <row r="34" spans="2:28" ht="37.5" customHeight="1" thickBot="1">
      <c r="B34" s="132"/>
      <c r="C34" s="213"/>
      <c r="D34" s="213"/>
      <c r="E34" s="213"/>
      <c r="F34" s="168"/>
      <c r="G34" s="121"/>
      <c r="H34" s="198"/>
      <c r="I34" s="141"/>
      <c r="J34" s="41">
        <f>ROUNDDOWN((H34*3/4)/1000,0)*1000</f>
        <v>0</v>
      </c>
      <c r="K34" s="83" t="s">
        <v>89</v>
      </c>
      <c r="L34" s="198"/>
      <c r="M34" s="43">
        <f>J34*L34</f>
        <v>0</v>
      </c>
      <c r="N34" s="43">
        <f>IF(H34=0,0,1000000)</f>
        <v>0</v>
      </c>
      <c r="O34" s="44">
        <f>MIN(M34, N34)</f>
        <v>0</v>
      </c>
      <c r="P34" s="43">
        <f>H34*L34</f>
        <v>0</v>
      </c>
      <c r="Q34" s="109" t="str">
        <f>IF(R34=7,"パッケージ","　")</f>
        <v>　</v>
      </c>
      <c r="R34" s="201">
        <f>IF(S32=7,8-S34,9)</f>
        <v>9</v>
      </c>
      <c r="S34" s="202" t="str">
        <f>IF(M34-N34&gt;0,"1","0")</f>
        <v>0</v>
      </c>
      <c r="T34" s="203">
        <f>P34</f>
        <v>0</v>
      </c>
      <c r="U34" s="203">
        <f>M34</f>
        <v>0</v>
      </c>
      <c r="V34" s="203">
        <f>N34</f>
        <v>0</v>
      </c>
      <c r="W34" s="203">
        <f>O34</f>
        <v>0</v>
      </c>
      <c r="X34" s="203"/>
      <c r="Y34" s="204"/>
      <c r="AA34" s="181"/>
      <c r="AB34" s="218"/>
    </row>
    <row r="35" spans="2:28" ht="24" customHeight="1">
      <c r="B35" s="130"/>
      <c r="C35" s="131"/>
      <c r="D35" s="131"/>
      <c r="E35" s="131"/>
      <c r="F35" s="131"/>
      <c r="G35" s="95"/>
      <c r="H35" s="46" t="s">
        <v>40</v>
      </c>
      <c r="I35" s="47"/>
      <c r="J35" s="47" t="s">
        <v>40</v>
      </c>
      <c r="K35" s="47" t="s">
        <v>43</v>
      </c>
      <c r="L35" s="40" t="s">
        <v>42</v>
      </c>
      <c r="M35" s="40"/>
      <c r="N35" s="40" t="s">
        <v>45</v>
      </c>
      <c r="O35" s="40" t="s">
        <v>45</v>
      </c>
      <c r="P35" s="40" t="s">
        <v>40</v>
      </c>
      <c r="Q35" s="106"/>
      <c r="R35" s="191"/>
      <c r="S35" s="209"/>
      <c r="AA35" s="181"/>
      <c r="AB35" s="181"/>
    </row>
    <row r="36" spans="2:28" ht="37.5" customHeight="1">
      <c r="B36" s="230" t="s">
        <v>105</v>
      </c>
      <c r="C36" s="231"/>
      <c r="D36" s="231"/>
      <c r="E36" s="231"/>
      <c r="F36" s="231"/>
      <c r="G36" s="86"/>
      <c r="H36" s="110">
        <f>SUMIF($R$14:$R$27,8,H14:H27)</f>
        <v>0</v>
      </c>
      <c r="I36" s="111"/>
      <c r="J36" s="110">
        <f>SUMIF($R$14:$R$34,8,J14:J34)</f>
        <v>0</v>
      </c>
      <c r="K36" s="112"/>
      <c r="L36" s="113">
        <f>SUM(L12:L34)</f>
        <v>0</v>
      </c>
      <c r="M36" s="113">
        <f>SUMIF($R$14:$R$34,8,M14:M34)</f>
        <v>0</v>
      </c>
      <c r="N36" s="113">
        <f>SUMIF($R$14:$R$34,8,N14:N34)</f>
        <v>0</v>
      </c>
      <c r="O36" s="110">
        <f>SUMIF($R$14:$R$34,8,O14:O34)</f>
        <v>0</v>
      </c>
      <c r="P36" s="114">
        <f>SUMIF($R$14:$R$34,8,P14:P34)</f>
        <v>0</v>
      </c>
      <c r="Q36" s="107"/>
      <c r="R36" s="191"/>
      <c r="S36" s="209"/>
      <c r="AA36" s="181"/>
      <c r="AB36" s="181"/>
    </row>
    <row r="37" spans="2:28" ht="13.5" customHeight="1"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56"/>
      <c r="P37" s="56"/>
      <c r="Q37" s="115"/>
      <c r="R37" s="191"/>
      <c r="S37" s="209"/>
      <c r="AA37" s="181"/>
      <c r="AB37" s="181"/>
    </row>
    <row r="38" spans="2:28" ht="18" customHeight="1">
      <c r="B38" s="134" t="s">
        <v>106</v>
      </c>
      <c r="C38" s="232"/>
      <c r="D38" s="232"/>
      <c r="E38" s="232"/>
      <c r="F38" s="232"/>
      <c r="G38" s="136"/>
      <c r="H38" s="135" t="s">
        <v>51</v>
      </c>
      <c r="I38" s="233"/>
      <c r="J38" s="234"/>
      <c r="K38" s="235"/>
      <c r="L38" s="236"/>
      <c r="M38" s="60" t="s">
        <v>90</v>
      </c>
      <c r="N38" s="127" t="s">
        <v>79</v>
      </c>
      <c r="O38" s="123" t="s">
        <v>111</v>
      </c>
      <c r="P38" s="125" t="s">
        <v>96</v>
      </c>
      <c r="Q38" s="116"/>
      <c r="R38" s="191"/>
      <c r="S38" s="209"/>
      <c r="AA38" s="181"/>
      <c r="AB38" s="181"/>
    </row>
    <row r="39" spans="2:28" ht="21" customHeight="1">
      <c r="B39" s="237"/>
      <c r="C39" s="173"/>
      <c r="D39" s="173"/>
      <c r="E39" s="173"/>
      <c r="F39" s="173"/>
      <c r="G39" s="238"/>
      <c r="H39" s="239"/>
      <c r="I39" s="57" t="s">
        <v>28</v>
      </c>
      <c r="J39" s="240"/>
      <c r="K39" s="241"/>
      <c r="L39" s="242"/>
      <c r="M39" s="87" t="s">
        <v>91</v>
      </c>
      <c r="N39" s="137"/>
      <c r="O39" s="124"/>
      <c r="P39" s="126"/>
      <c r="Q39" s="117"/>
      <c r="R39" s="191"/>
      <c r="S39" s="209"/>
      <c r="AA39" s="181"/>
      <c r="AB39" s="181"/>
    </row>
    <row r="40" spans="2:28" ht="18" customHeight="1">
      <c r="B40" s="237"/>
      <c r="C40" s="173"/>
      <c r="D40" s="173"/>
      <c r="E40" s="173"/>
      <c r="F40" s="173"/>
      <c r="G40" s="238"/>
      <c r="H40" s="239"/>
      <c r="I40" s="243"/>
      <c r="J40" s="240"/>
      <c r="K40" s="241"/>
      <c r="L40" s="242"/>
      <c r="M40" s="87" t="s">
        <v>78</v>
      </c>
      <c r="N40" s="137"/>
      <c r="O40" s="124"/>
      <c r="P40" s="61" t="s">
        <v>53</v>
      </c>
      <c r="Q40" s="117"/>
      <c r="R40" s="191"/>
      <c r="S40" s="209"/>
      <c r="AA40" s="181"/>
      <c r="AB40" s="181"/>
    </row>
    <row r="41" spans="2:28" ht="22.5" customHeight="1">
      <c r="B41" s="244"/>
      <c r="C41" s="245"/>
      <c r="D41" s="245"/>
      <c r="E41" s="245"/>
      <c r="F41" s="245"/>
      <c r="G41" s="246"/>
      <c r="H41" s="88" t="s">
        <v>92</v>
      </c>
      <c r="I41" s="247" t="s">
        <v>93</v>
      </c>
      <c r="J41" s="248"/>
      <c r="K41" s="249"/>
      <c r="L41" s="250"/>
      <c r="M41" s="65" t="s">
        <v>94</v>
      </c>
      <c r="N41" s="66" t="s">
        <v>95</v>
      </c>
      <c r="O41" s="69" t="s">
        <v>76</v>
      </c>
      <c r="P41" s="67"/>
      <c r="Q41" s="105"/>
      <c r="R41" s="191"/>
      <c r="S41" s="209"/>
      <c r="AA41" s="181"/>
      <c r="AB41" s="181"/>
    </row>
    <row r="42" spans="2:28" ht="24" customHeight="1">
      <c r="B42" s="128" t="s">
        <v>67</v>
      </c>
      <c r="C42" s="251"/>
      <c r="D42" s="251"/>
      <c r="E42" s="251"/>
      <c r="F42" s="251"/>
      <c r="G42" s="129"/>
      <c r="H42" s="94" t="s">
        <v>40</v>
      </c>
      <c r="I42" s="252" t="s">
        <v>107</v>
      </c>
      <c r="J42" s="253"/>
      <c r="K42" s="254"/>
      <c r="L42" s="255"/>
      <c r="M42" s="89" t="s">
        <v>40</v>
      </c>
      <c r="N42" s="89" t="s">
        <v>40</v>
      </c>
      <c r="O42" s="90" t="s">
        <v>40</v>
      </c>
      <c r="P42" s="89" t="s">
        <v>40</v>
      </c>
      <c r="Q42" s="118"/>
      <c r="R42" s="191"/>
      <c r="S42" s="209"/>
      <c r="AA42" s="181"/>
      <c r="AB42" s="181"/>
    </row>
    <row r="43" spans="2:28" ht="37.5" customHeight="1">
      <c r="B43" s="256"/>
      <c r="C43" s="257"/>
      <c r="D43" s="257"/>
      <c r="E43" s="257"/>
      <c r="F43" s="257"/>
      <c r="G43" s="168"/>
      <c r="H43" s="119">
        <f>IF(S12=7,T43,0)</f>
        <v>0</v>
      </c>
      <c r="I43" s="141"/>
      <c r="J43" s="167"/>
      <c r="K43" s="258"/>
      <c r="L43" s="259"/>
      <c r="M43" s="260">
        <f>ROUNDDOWN((H43*3/4)/1000,0)*1000</f>
        <v>0</v>
      </c>
      <c r="N43" s="261">
        <f>IF(H43=0,0,4000000)</f>
        <v>0</v>
      </c>
      <c r="O43" s="262">
        <f>IF(M43&gt;N43,N43,M43)</f>
        <v>0</v>
      </c>
      <c r="P43" s="263">
        <f>H43</f>
        <v>0</v>
      </c>
      <c r="Q43" s="120"/>
      <c r="R43" s="191"/>
      <c r="S43" s="209"/>
      <c r="T43" s="203">
        <f>SUMIF(S14:S34,"1",T14:T34)</f>
        <v>0</v>
      </c>
      <c r="U43" s="203">
        <f>SUMIF(S14:S34,"1",U14:U34)</f>
        <v>0</v>
      </c>
      <c r="V43" s="264">
        <f>SUMIF(S14:S34,"1",V14:V34)</f>
        <v>0</v>
      </c>
      <c r="W43" s="264">
        <f>SUMIF(S14:S34,"1",W14:W34)</f>
        <v>0</v>
      </c>
      <c r="X43" s="264"/>
      <c r="Y43" s="265"/>
      <c r="AA43" s="181"/>
      <c r="AB43" s="181"/>
    </row>
    <row r="44" spans="2:28" ht="13.5" customHeight="1">
      <c r="B44" s="56"/>
      <c r="C44" s="56"/>
      <c r="D44" s="56"/>
      <c r="E44" s="56"/>
      <c r="F44" s="56"/>
      <c r="G44" s="54"/>
      <c r="H44" s="56"/>
      <c r="I44" s="56"/>
      <c r="J44" s="56"/>
      <c r="K44" s="91"/>
      <c r="L44" s="91"/>
      <c r="M44" s="91"/>
      <c r="N44" s="91"/>
      <c r="Q44" s="101"/>
      <c r="R44" s="191"/>
      <c r="S44" s="209"/>
      <c r="AA44" s="181"/>
      <c r="AB44" s="181"/>
    </row>
    <row r="45" spans="2:28" ht="18.75" customHeight="1">
      <c r="D45"/>
      <c r="E45"/>
      <c r="F45"/>
      <c r="G45"/>
      <c r="H45"/>
      <c r="I45"/>
      <c r="J45"/>
      <c r="K45"/>
      <c r="L45"/>
      <c r="M45"/>
      <c r="N45"/>
      <c r="O45"/>
      <c r="Q45" s="101"/>
      <c r="R45" s="191"/>
      <c r="S45" s="209"/>
      <c r="AA45" s="181"/>
      <c r="AB45" s="181"/>
    </row>
    <row r="46" spans="2:28" ht="36.75" customHeight="1">
      <c r="D46"/>
      <c r="E46"/>
      <c r="F46"/>
      <c r="G46"/>
      <c r="H46"/>
      <c r="I46"/>
      <c r="J46"/>
      <c r="K46"/>
      <c r="L46"/>
      <c r="M46" s="266">
        <f>$U$43</f>
        <v>0</v>
      </c>
      <c r="N46" s="266">
        <f>$V$43</f>
        <v>0</v>
      </c>
      <c r="O46" s="266">
        <f>$W$43</f>
        <v>0</v>
      </c>
      <c r="P46" s="266">
        <f>$T$43</f>
        <v>0</v>
      </c>
      <c r="Q46" s="267">
        <v>1</v>
      </c>
      <c r="R46" s="191"/>
      <c r="S46" s="209"/>
      <c r="AA46" s="181"/>
      <c r="AB46" s="181"/>
    </row>
    <row r="47" spans="2:28" ht="37.5" customHeight="1">
      <c r="D47"/>
      <c r="E47"/>
      <c r="F47"/>
      <c r="G47"/>
      <c r="H47"/>
      <c r="I47"/>
      <c r="J47"/>
      <c r="K47"/>
      <c r="L47"/>
      <c r="M47" s="266">
        <f>SUMIF(S14:S34,0,U14:U34)</f>
        <v>0</v>
      </c>
      <c r="N47" s="266">
        <f>SUMIF(S14:S34,0,V14:V34)</f>
        <v>0</v>
      </c>
      <c r="O47" s="266">
        <f>SUMIF(S14:S34,0,W14:W34)</f>
        <v>0</v>
      </c>
      <c r="P47" s="266">
        <f>SUMIF(S14:S34,0,T14:T34)</f>
        <v>0</v>
      </c>
      <c r="Q47" s="267">
        <v>0</v>
      </c>
      <c r="R47" s="191"/>
      <c r="S47" s="209"/>
      <c r="T47" s="193" t="s">
        <v>86</v>
      </c>
      <c r="U47" s="193" t="s">
        <v>87</v>
      </c>
      <c r="V47" s="193" t="s">
        <v>88</v>
      </c>
      <c r="W47" s="193" t="s">
        <v>52</v>
      </c>
      <c r="X47" s="193"/>
      <c r="Y47" s="193"/>
      <c r="AA47" s="181"/>
      <c r="AB47" s="181"/>
    </row>
    <row r="48" spans="2:28" ht="37.5" customHeight="1">
      <c r="B48" s="48"/>
      <c r="C48" s="48"/>
      <c r="D48" s="48"/>
      <c r="E48" s="48"/>
      <c r="F48" s="49"/>
      <c r="G48" s="50"/>
      <c r="H48" s="50"/>
      <c r="I48" s="50"/>
      <c r="J48" s="51"/>
      <c r="K48" s="51"/>
      <c r="M48" s="178"/>
      <c r="N48" s="178"/>
      <c r="O48" s="178"/>
      <c r="P48" s="268"/>
      <c r="Q48" s="268"/>
      <c r="R48" s="191"/>
      <c r="S48" s="180"/>
      <c r="AA48" s="181"/>
      <c r="AB48" s="181"/>
    </row>
    <row r="49" spans="10:28" ht="37.5" customHeight="1">
      <c r="J49" s="92"/>
      <c r="K49" s="81"/>
      <c r="R49" s="191"/>
      <c r="S49" s="180"/>
      <c r="AA49" s="181"/>
      <c r="AB49" s="181"/>
    </row>
    <row r="50" spans="10:28" ht="37.5" customHeight="1">
      <c r="R50" s="191"/>
      <c r="S50" s="180"/>
      <c r="AA50" s="181"/>
      <c r="AB50" s="181"/>
    </row>
    <row r="51" spans="10:28">
      <c r="R51" s="191"/>
      <c r="S51" s="180"/>
      <c r="AA51" s="181"/>
      <c r="AB51" s="181"/>
    </row>
    <row r="52" spans="10:28">
      <c r="R52" s="180"/>
      <c r="S52" s="180"/>
      <c r="AA52" s="181"/>
      <c r="AB52" s="181"/>
    </row>
    <row r="53" spans="10:28">
      <c r="R53" s="180"/>
      <c r="S53" s="180"/>
      <c r="AA53" s="181"/>
      <c r="AB53" s="181"/>
    </row>
    <row r="54" spans="10:28">
      <c r="R54" s="180"/>
      <c r="S54" s="180"/>
      <c r="AA54" s="181"/>
      <c r="AB54" s="181"/>
    </row>
    <row r="55" spans="10:28">
      <c r="R55" s="180"/>
      <c r="S55" s="180"/>
      <c r="AA55" s="181"/>
      <c r="AB55" s="181"/>
    </row>
    <row r="56" spans="10:28">
      <c r="R56" s="180"/>
      <c r="S56" s="180"/>
      <c r="AA56" s="181"/>
      <c r="AB56" s="181"/>
    </row>
    <row r="57" spans="10:28">
      <c r="R57" s="180"/>
      <c r="S57" s="180"/>
      <c r="AA57" s="181"/>
      <c r="AB57" s="181"/>
    </row>
    <row r="58" spans="10:28">
      <c r="R58" s="180"/>
      <c r="S58" s="180"/>
      <c r="AA58" s="181"/>
      <c r="AB58" s="181"/>
    </row>
    <row r="59" spans="10:28">
      <c r="R59" s="180"/>
      <c r="S59" s="180"/>
      <c r="AA59" s="181"/>
      <c r="AB59" s="181"/>
    </row>
  </sheetData>
  <sheetProtection password="8648" sheet="1" objects="1" scenarios="1"/>
  <mergeCells count="64">
    <mergeCell ref="O38:O40"/>
    <mergeCell ref="P38:P39"/>
    <mergeCell ref="B42:F43"/>
    <mergeCell ref="G42:G43"/>
    <mergeCell ref="I42:I43"/>
    <mergeCell ref="J42:J43"/>
    <mergeCell ref="K42:K43"/>
    <mergeCell ref="L42:L43"/>
    <mergeCell ref="B35:F35"/>
    <mergeCell ref="B36:F36"/>
    <mergeCell ref="B37:N37"/>
    <mergeCell ref="B38:F41"/>
    <mergeCell ref="G38:G41"/>
    <mergeCell ref="H38:H40"/>
    <mergeCell ref="J38:J41"/>
    <mergeCell ref="K38:K41"/>
    <mergeCell ref="L38:L41"/>
    <mergeCell ref="N38:N40"/>
    <mergeCell ref="B31:F31"/>
    <mergeCell ref="G31:G32"/>
    <mergeCell ref="B32:F32"/>
    <mergeCell ref="B33:F33"/>
    <mergeCell ref="G33:G34"/>
    <mergeCell ref="B34:F34"/>
    <mergeCell ref="B25:G25"/>
    <mergeCell ref="B26:F26"/>
    <mergeCell ref="G26:G27"/>
    <mergeCell ref="B27:F27"/>
    <mergeCell ref="B28:G28"/>
    <mergeCell ref="B29:F29"/>
    <mergeCell ref="G29:G30"/>
    <mergeCell ref="B30:F30"/>
    <mergeCell ref="B21:F21"/>
    <mergeCell ref="G21:G22"/>
    <mergeCell ref="B22:F22"/>
    <mergeCell ref="B23:F23"/>
    <mergeCell ref="G23:G24"/>
    <mergeCell ref="B24:F24"/>
    <mergeCell ref="C15:F15"/>
    <mergeCell ref="H15:P15"/>
    <mergeCell ref="B16:F16"/>
    <mergeCell ref="G16:G17"/>
    <mergeCell ref="I16:I34"/>
    <mergeCell ref="B17:F17"/>
    <mergeCell ref="B18:F18"/>
    <mergeCell ref="G18:G19"/>
    <mergeCell ref="B19:F19"/>
    <mergeCell ref="B20:G20"/>
    <mergeCell ref="B6:G6"/>
    <mergeCell ref="H6:I6"/>
    <mergeCell ref="B8:G11"/>
    <mergeCell ref="O10:O11"/>
    <mergeCell ref="B12:G12"/>
    <mergeCell ref="I12:I14"/>
    <mergeCell ref="B13:G13"/>
    <mergeCell ref="C14:E14"/>
    <mergeCell ref="F14:G14"/>
    <mergeCell ref="B1:E1"/>
    <mergeCell ref="L1:M1"/>
    <mergeCell ref="N1:P1"/>
    <mergeCell ref="B2:P2"/>
    <mergeCell ref="B3:P4"/>
    <mergeCell ref="B5:G5"/>
    <mergeCell ref="H5:I5"/>
  </mergeCells>
  <phoneticPr fontId="2"/>
  <conditionalFormatting sqref="H14 H17 M14:N14 M17 M27 H29:H34 L30:M30 L29 L32:M32 L31 L34:M34 L33">
    <cfRule type="containsBlanks" dxfId="43" priority="44">
      <formula>LEN(TRIM(H14))=0</formula>
    </cfRule>
  </conditionalFormatting>
  <conditionalFormatting sqref="P43 P29:P34">
    <cfRule type="containsBlanks" dxfId="42" priority="42">
      <formula>LEN(TRIM(P29))=0</formula>
    </cfRule>
  </conditionalFormatting>
  <conditionalFormatting sqref="P14 P17">
    <cfRule type="containsBlanks" dxfId="41" priority="43">
      <formula>LEN(TRIM(P14))=0</formula>
    </cfRule>
  </conditionalFormatting>
  <conditionalFormatting sqref="P34">
    <cfRule type="containsBlanks" dxfId="40" priority="40">
      <formula>LEN(TRIM(P34))=0</formula>
    </cfRule>
  </conditionalFormatting>
  <conditionalFormatting sqref="M34">
    <cfRule type="containsBlanks" dxfId="39" priority="41">
      <formula>LEN(TRIM(M34))=0</formula>
    </cfRule>
  </conditionalFormatting>
  <conditionalFormatting sqref="P22">
    <cfRule type="containsBlanks" dxfId="38" priority="36">
      <formula>LEN(TRIM(P22))=0</formula>
    </cfRule>
  </conditionalFormatting>
  <conditionalFormatting sqref="M22">
    <cfRule type="containsBlanks" dxfId="37" priority="37">
      <formula>LEN(TRIM(M22))=0</formula>
    </cfRule>
  </conditionalFormatting>
  <conditionalFormatting sqref="G15">
    <cfRule type="containsBlanks" dxfId="36" priority="39">
      <formula>LEN(TRIM(G15))=0</formula>
    </cfRule>
  </conditionalFormatting>
  <conditionalFormatting sqref="H22">
    <cfRule type="containsBlanks" dxfId="35" priority="38">
      <formula>LEN(TRIM(H22))=0</formula>
    </cfRule>
  </conditionalFormatting>
  <conditionalFormatting sqref="M24">
    <cfRule type="containsBlanks" dxfId="34" priority="34">
      <formula>LEN(TRIM(M24))=0</formula>
    </cfRule>
  </conditionalFormatting>
  <conditionalFormatting sqref="P24">
    <cfRule type="containsBlanks" dxfId="33" priority="33">
      <formula>LEN(TRIM(P24))=0</formula>
    </cfRule>
  </conditionalFormatting>
  <conditionalFormatting sqref="H24">
    <cfRule type="containsBlanks" dxfId="32" priority="35">
      <formula>LEN(TRIM(H24))=0</formula>
    </cfRule>
  </conditionalFormatting>
  <conditionalFormatting sqref="M30">
    <cfRule type="containsBlanks" dxfId="31" priority="32">
      <formula>LEN(TRIM(M30))=0</formula>
    </cfRule>
  </conditionalFormatting>
  <conditionalFormatting sqref="P30">
    <cfRule type="containsBlanks" dxfId="30" priority="31">
      <formula>LEN(TRIM(P30))=0</formula>
    </cfRule>
  </conditionalFormatting>
  <conditionalFormatting sqref="M32">
    <cfRule type="containsBlanks" dxfId="29" priority="30">
      <formula>LEN(TRIM(M32))=0</formula>
    </cfRule>
  </conditionalFormatting>
  <conditionalFormatting sqref="P32">
    <cfRule type="containsBlanks" dxfId="28" priority="29">
      <formula>LEN(TRIM(P32))=0</formula>
    </cfRule>
  </conditionalFormatting>
  <conditionalFormatting sqref="F14">
    <cfRule type="containsBlanks" dxfId="27" priority="28">
      <formula>LEN(TRIM(F14))=0</formula>
    </cfRule>
  </conditionalFormatting>
  <conditionalFormatting sqref="H6">
    <cfRule type="containsBlanks" dxfId="26" priority="27">
      <formula>LEN(TRIM(H6))=0</formula>
    </cfRule>
  </conditionalFormatting>
  <conditionalFormatting sqref="J6">
    <cfRule type="containsBlanks" dxfId="25" priority="26">
      <formula>LEN(TRIM(J6))=0</formula>
    </cfRule>
  </conditionalFormatting>
  <conditionalFormatting sqref="B6">
    <cfRule type="containsBlanks" dxfId="24" priority="25">
      <formula>LEN(TRIM(B6))=0</formula>
    </cfRule>
  </conditionalFormatting>
  <conditionalFormatting sqref="H30">
    <cfRule type="containsBlanks" dxfId="23" priority="24">
      <formula>LEN(TRIM(H30))=0</formula>
    </cfRule>
  </conditionalFormatting>
  <conditionalFormatting sqref="H32">
    <cfRule type="containsBlanks" dxfId="22" priority="23">
      <formula>LEN(TRIM(H32))=0</formula>
    </cfRule>
  </conditionalFormatting>
  <conditionalFormatting sqref="H34">
    <cfRule type="containsBlanks" dxfId="21" priority="22">
      <formula>LEN(TRIM(H34))=0</formula>
    </cfRule>
  </conditionalFormatting>
  <conditionalFormatting sqref="L30">
    <cfRule type="containsBlanks" dxfId="20" priority="21">
      <formula>LEN(TRIM(L30))=0</formula>
    </cfRule>
  </conditionalFormatting>
  <conditionalFormatting sqref="L32">
    <cfRule type="containsBlanks" dxfId="19" priority="20">
      <formula>LEN(TRIM(L32))=0</formula>
    </cfRule>
  </conditionalFormatting>
  <conditionalFormatting sqref="L17">
    <cfRule type="containsBlanks" dxfId="18" priority="18">
      <formula>LEN(TRIM(L17))=0</formula>
    </cfRule>
  </conditionalFormatting>
  <conditionalFormatting sqref="L34">
    <cfRule type="containsBlanks" dxfId="17" priority="19">
      <formula>LEN(TRIM(L34))=0</formula>
    </cfRule>
  </conditionalFormatting>
  <conditionalFormatting sqref="L14">
    <cfRule type="containsBlanks" dxfId="16" priority="17">
      <formula>LEN(TRIM(L14))=0</formula>
    </cfRule>
  </conditionalFormatting>
  <conditionalFormatting sqref="L22">
    <cfRule type="containsBlanks" dxfId="15" priority="16">
      <formula>LEN(TRIM(L22))=0</formula>
    </cfRule>
  </conditionalFormatting>
  <conditionalFormatting sqref="L24">
    <cfRule type="containsBlanks" dxfId="14" priority="15">
      <formula>LEN(TRIM(L24))=0</formula>
    </cfRule>
  </conditionalFormatting>
  <conditionalFormatting sqref="Q14 Q29:Q34">
    <cfRule type="cellIs" dxfId="13" priority="14" operator="equal">
      <formula>"パッケージ"</formula>
    </cfRule>
  </conditionalFormatting>
  <conditionalFormatting sqref="Q30">
    <cfRule type="cellIs" dxfId="12" priority="13" operator="equal">
      <formula>"パッケージ"</formula>
    </cfRule>
  </conditionalFormatting>
  <conditionalFormatting sqref="Q32">
    <cfRule type="cellIs" dxfId="11" priority="12" operator="equal">
      <formula>"パッケージ"</formula>
    </cfRule>
  </conditionalFormatting>
  <conditionalFormatting sqref="Q34">
    <cfRule type="cellIs" dxfId="10" priority="11" operator="equal">
      <formula>"パッケージ"</formula>
    </cfRule>
  </conditionalFormatting>
  <conditionalFormatting sqref="H19 M19 M22 H21:H24 M24">
    <cfRule type="containsBlanks" dxfId="9" priority="10">
      <formula>LEN(TRIM(H19))=0</formula>
    </cfRule>
  </conditionalFormatting>
  <conditionalFormatting sqref="P19 P21:P24">
    <cfRule type="containsBlanks" dxfId="8" priority="9">
      <formula>LEN(TRIM(P19))=0</formula>
    </cfRule>
  </conditionalFormatting>
  <conditionalFormatting sqref="L19 L21:L24">
    <cfRule type="containsBlanks" dxfId="7" priority="8">
      <formula>LEN(TRIM(L19))=0</formula>
    </cfRule>
  </conditionalFormatting>
  <conditionalFormatting sqref="Q21 Q23">
    <cfRule type="cellIs" dxfId="6" priority="7" operator="equal">
      <formula>"パッケージ"</formula>
    </cfRule>
  </conditionalFormatting>
  <conditionalFormatting sqref="H27">
    <cfRule type="containsBlanks" dxfId="5" priority="6">
      <formula>LEN(TRIM(H27))=0</formula>
    </cfRule>
  </conditionalFormatting>
  <conditionalFormatting sqref="Q27 Q24 Q22 Q19 Q17">
    <cfRule type="cellIs" dxfId="4" priority="5" operator="equal">
      <formula>"パッケージ"</formula>
    </cfRule>
  </conditionalFormatting>
  <conditionalFormatting sqref="P27">
    <cfRule type="containsBlanks" dxfId="3" priority="4">
      <formula>LEN(TRIM(P27))=0</formula>
    </cfRule>
  </conditionalFormatting>
  <conditionalFormatting sqref="P26:P27">
    <cfRule type="containsBlanks" dxfId="2" priority="3">
      <formula>LEN(TRIM(P26))=0</formula>
    </cfRule>
  </conditionalFormatting>
  <conditionalFormatting sqref="L27">
    <cfRule type="containsBlanks" dxfId="1" priority="2">
      <formula>LEN(TRIM(L27))=0</formula>
    </cfRule>
  </conditionalFormatting>
  <conditionalFormatting sqref="L27">
    <cfRule type="containsBlanks" dxfId="0" priority="1">
      <formula>LEN(TRIM(L27))=0</formula>
    </cfRule>
  </conditionalFormatting>
  <dataValidations count="5">
    <dataValidation type="list" allowBlank="1" showInputMessage="1" showErrorMessage="1" sqref="B6" xr:uid="{EA11E843-F9D5-47CC-9F7B-5FE0510F5DA9}">
      <formula1>$Z$32:$Z$39</formula1>
    </dataValidation>
    <dataValidation type="list" allowBlank="1" showInputMessage="1" showErrorMessage="1" sqref="F14:G14" xr:uid="{DA1B44F3-D321-4498-9641-CC84CC191A2A}">
      <formula1>$Y$28:$Y$32</formula1>
    </dataValidation>
    <dataValidation type="list" allowBlank="1" showInputMessage="1" showErrorMessage="1" sqref="G15" xr:uid="{0742AD0C-389A-46F7-A31A-3251B79A1302}">
      <formula1>$Y$25:$Y$26</formula1>
    </dataValidation>
    <dataValidation imeMode="disabled" allowBlank="1" showInputMessage="1" showErrorMessage="1" sqref="H32 H14 N43 L12:N12 L32:N32 H30 L30:N30 L14:N14 H12 H17 L17:N17 L34:N34 H34 M19:M20 M22 H27:H28 L27:N28 M24:M25 N19:N25 L19:L25 H19:H25" xr:uid="{086CAD66-8C0C-4BE8-9F11-16DE42030C27}"/>
    <dataValidation imeMode="halfAlpha" allowBlank="1" showInputMessage="1" showErrorMessage="1" sqref="P43 P14:Q14 P12:Q12 P30:Q30 P34:Q34 P17:Q17 P32:Q32 P19:Q25 Q27:Q28 P26:P28" xr:uid="{E085D35B-B6A9-42F4-94C6-B1308AB19FB8}"/>
  </dataValidations>
  <pageMargins left="0.59055118110236227" right="0.39370078740157483" top="0.78740157480314965" bottom="0.59055118110236227" header="0.31496062992125984" footer="0.31496062992125984"/>
  <pageSetup paperSize="9" scale="40" fitToHeight="0" orientation="landscape" r:id="rId1"/>
  <rowBreaks count="1" manualBreakCount="1">
    <brk id="4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CD41-3655-4ADA-935A-68CD78A57ECE}">
  <dimension ref="A1:G47"/>
  <sheetViews>
    <sheetView view="pageBreakPreview" zoomScaleNormal="100" zoomScaleSheetLayoutView="100" workbookViewId="0">
      <selection activeCell="E13" sqref="E13"/>
    </sheetView>
  </sheetViews>
  <sheetFormatPr defaultRowHeight="14.25"/>
  <cols>
    <col min="1" max="1" width="5" style="1" customWidth="1"/>
    <col min="2" max="2" width="18.125" style="1" customWidth="1"/>
    <col min="3" max="4" width="17.5" style="1" customWidth="1"/>
    <col min="5" max="5" width="15" style="1" customWidth="1"/>
    <col min="6" max="6" width="13.875" style="1" bestFit="1" customWidth="1"/>
    <col min="7" max="16384" width="9" style="1"/>
  </cols>
  <sheetData>
    <row r="1" spans="1:7" ht="23.25" customHeight="1">
      <c r="A1" s="1" t="s">
        <v>16</v>
      </c>
    </row>
    <row r="2" spans="1:7" ht="23.25" customHeight="1"/>
    <row r="3" spans="1:7" ht="23.25" customHeight="1">
      <c r="A3" s="169" t="s">
        <v>17</v>
      </c>
      <c r="B3" s="169"/>
      <c r="C3" s="169"/>
      <c r="D3" s="169"/>
      <c r="E3" s="169"/>
      <c r="F3" s="169"/>
    </row>
    <row r="4" spans="1:7" ht="23.25" customHeight="1">
      <c r="A4" s="5"/>
      <c r="B4" s="5"/>
      <c r="C4" s="5"/>
      <c r="D4" s="5"/>
      <c r="E4" s="5"/>
      <c r="F4" s="5"/>
    </row>
    <row r="5" spans="1:7" ht="23.25" customHeight="1">
      <c r="A5" s="1" t="s">
        <v>4</v>
      </c>
      <c r="C5" s="172" t="s">
        <v>80</v>
      </c>
      <c r="D5" s="173"/>
      <c r="E5" s="173"/>
      <c r="F5" s="1" t="s">
        <v>1</v>
      </c>
    </row>
    <row r="6" spans="1:7" ht="23.25" customHeight="1">
      <c r="A6" s="1" t="s">
        <v>3</v>
      </c>
      <c r="C6" s="172"/>
      <c r="D6" s="173"/>
      <c r="E6" s="173"/>
      <c r="F6" s="1" t="s">
        <v>1</v>
      </c>
    </row>
    <row r="7" spans="1:7" ht="22.5" customHeight="1"/>
    <row r="8" spans="1:7" ht="22.5" customHeight="1">
      <c r="B8" s="1" t="s">
        <v>2</v>
      </c>
      <c r="F8" s="2" t="s">
        <v>0</v>
      </c>
    </row>
    <row r="9" spans="1:7" ht="38.25" customHeight="1">
      <c r="B9" s="6" t="s">
        <v>11</v>
      </c>
      <c r="C9" s="7" t="s">
        <v>5</v>
      </c>
      <c r="D9" s="7" t="s">
        <v>18</v>
      </c>
      <c r="E9" s="6" t="s">
        <v>6</v>
      </c>
      <c r="F9" s="6" t="s">
        <v>7</v>
      </c>
    </row>
    <row r="10" spans="1:7" ht="38.25" customHeight="1">
      <c r="B10" s="6" t="s">
        <v>8</v>
      </c>
      <c r="C10" s="8">
        <f>'第13号様式 '!$N$6</f>
        <v>0</v>
      </c>
      <c r="D10" s="8">
        <f>C10</f>
        <v>0</v>
      </c>
      <c r="E10" s="4">
        <f>C10-D10</f>
        <v>0</v>
      </c>
      <c r="F10" s="4"/>
    </row>
    <row r="11" spans="1:7" ht="38.25" customHeight="1">
      <c r="B11" s="6" t="s">
        <v>9</v>
      </c>
      <c r="C11" s="70" t="str">
        <f>'第13号様式 '!$O$6</f>
        <v>NG</v>
      </c>
      <c r="D11" s="70" t="str">
        <f>C11</f>
        <v>NG</v>
      </c>
      <c r="E11" s="4" t="e">
        <f t="shared" ref="E11:E13" si="0">C11-D11</f>
        <v>#VALUE!</v>
      </c>
      <c r="F11" s="4"/>
      <c r="G11" s="71"/>
    </row>
    <row r="12" spans="1:7" ht="38.25" customHeight="1">
      <c r="B12" s="6" t="s">
        <v>19</v>
      </c>
      <c r="C12" s="8">
        <f>'第13号様式 '!$J$6</f>
        <v>0</v>
      </c>
      <c r="D12" s="8">
        <f>C12</f>
        <v>0</v>
      </c>
      <c r="E12" s="4">
        <f t="shared" si="0"/>
        <v>0</v>
      </c>
      <c r="F12" s="4"/>
    </row>
    <row r="13" spans="1:7" ht="38.25" customHeight="1">
      <c r="B13" s="6" t="s">
        <v>10</v>
      </c>
      <c r="C13" s="8">
        <f>'第13号様式 '!$H$6</f>
        <v>0</v>
      </c>
      <c r="D13" s="8">
        <f>C13</f>
        <v>0</v>
      </c>
      <c r="E13" s="4">
        <f t="shared" si="0"/>
        <v>0</v>
      </c>
      <c r="F13" s="4"/>
    </row>
    <row r="14" spans="1:7" ht="22.5" customHeight="1"/>
    <row r="15" spans="1:7" ht="22.5" customHeight="1">
      <c r="B15" s="1" t="s">
        <v>13</v>
      </c>
      <c r="F15" s="2" t="s">
        <v>0</v>
      </c>
    </row>
    <row r="16" spans="1:7" ht="38.25" customHeight="1">
      <c r="B16" s="6" t="s">
        <v>11</v>
      </c>
      <c r="C16" s="7" t="s">
        <v>5</v>
      </c>
      <c r="D16" s="7" t="s">
        <v>18</v>
      </c>
      <c r="E16" s="6" t="s">
        <v>6</v>
      </c>
      <c r="F16" s="6" t="s">
        <v>7</v>
      </c>
    </row>
    <row r="17" spans="2:6" ht="38.25" customHeight="1">
      <c r="B17" s="9" t="s">
        <v>12</v>
      </c>
      <c r="C17" s="10"/>
      <c r="D17" s="11"/>
      <c r="E17" s="12">
        <f>C17-D17</f>
        <v>0</v>
      </c>
      <c r="F17" s="13"/>
    </row>
    <row r="18" spans="2:6" ht="38.25" customHeight="1">
      <c r="B18" s="14"/>
      <c r="C18" s="15"/>
      <c r="D18" s="16"/>
      <c r="E18" s="17"/>
      <c r="F18" s="18"/>
    </row>
    <row r="19" spans="2:6" ht="38.25" customHeight="1">
      <c r="B19" s="14"/>
      <c r="C19" s="15"/>
      <c r="D19" s="16"/>
      <c r="E19" s="17"/>
      <c r="F19" s="18"/>
    </row>
    <row r="20" spans="2:6" ht="38.25" customHeight="1">
      <c r="B20" s="14"/>
      <c r="C20" s="15"/>
      <c r="D20" s="16"/>
      <c r="E20" s="17"/>
      <c r="F20" s="18"/>
    </row>
    <row r="21" spans="2:6" ht="38.25" customHeight="1">
      <c r="B21" s="14"/>
      <c r="C21" s="15"/>
      <c r="D21" s="16"/>
      <c r="E21" s="17"/>
      <c r="F21" s="18"/>
    </row>
    <row r="22" spans="2:6" ht="38.25" customHeight="1">
      <c r="B22" s="14"/>
      <c r="C22" s="15"/>
      <c r="D22" s="16"/>
      <c r="E22" s="17"/>
      <c r="F22" s="18"/>
    </row>
    <row r="23" spans="2:6" ht="38.25" customHeight="1">
      <c r="B23" s="14"/>
      <c r="C23" s="15"/>
      <c r="D23" s="16"/>
      <c r="E23" s="17"/>
      <c r="F23" s="18"/>
    </row>
    <row r="24" spans="2:6" ht="38.25" customHeight="1">
      <c r="B24" s="19"/>
      <c r="C24" s="20"/>
      <c r="D24" s="21"/>
      <c r="E24" s="22"/>
      <c r="F24" s="23"/>
    </row>
    <row r="25" spans="2:6" ht="38.25" customHeight="1">
      <c r="B25" s="24" t="s">
        <v>10</v>
      </c>
      <c r="C25" s="25">
        <f>SUM(C17:C24)</f>
        <v>0</v>
      </c>
      <c r="D25" s="25">
        <f t="shared" ref="D25:E25" si="1">SUM(D17:D24)</f>
        <v>0</v>
      </c>
      <c r="E25" s="25">
        <f t="shared" si="1"/>
        <v>0</v>
      </c>
      <c r="F25" s="3"/>
    </row>
    <row r="26" spans="2:6" ht="23.25" customHeight="1">
      <c r="B26" s="1" t="s">
        <v>21</v>
      </c>
      <c r="F26" s="2" t="s">
        <v>0</v>
      </c>
    </row>
    <row r="27" spans="2:6" ht="37.5" customHeight="1">
      <c r="B27" s="6" t="s">
        <v>11</v>
      </c>
      <c r="C27" s="6" t="s">
        <v>20</v>
      </c>
      <c r="D27" s="7" t="s">
        <v>18</v>
      </c>
      <c r="E27" s="170" t="s">
        <v>14</v>
      </c>
      <c r="F27" s="171"/>
    </row>
    <row r="28" spans="2:6" ht="37.5" customHeight="1">
      <c r="B28" s="12" t="s">
        <v>12</v>
      </c>
      <c r="C28" s="1" t="s">
        <v>15</v>
      </c>
      <c r="D28" s="12"/>
      <c r="E28" s="26"/>
      <c r="F28" s="13"/>
    </row>
    <row r="29" spans="2:6" ht="37.5" customHeight="1">
      <c r="B29" s="27"/>
      <c r="D29" s="27"/>
      <c r="E29" s="14"/>
      <c r="F29" s="18"/>
    </row>
    <row r="30" spans="2:6" ht="37.5" customHeight="1">
      <c r="B30" s="27"/>
      <c r="D30" s="27"/>
      <c r="E30" s="14"/>
      <c r="F30" s="18"/>
    </row>
    <row r="31" spans="2:6" ht="37.5" customHeight="1">
      <c r="B31" s="27"/>
      <c r="D31" s="27"/>
      <c r="E31" s="14"/>
      <c r="F31" s="18"/>
    </row>
    <row r="32" spans="2:6" ht="37.5" customHeight="1">
      <c r="B32" s="27"/>
      <c r="D32" s="27"/>
      <c r="E32" s="14"/>
      <c r="F32" s="18"/>
    </row>
    <row r="33" spans="2:6" ht="37.5" customHeight="1">
      <c r="B33" s="27"/>
      <c r="D33" s="27"/>
      <c r="E33" s="14"/>
      <c r="F33" s="18"/>
    </row>
    <row r="34" spans="2:6" ht="37.5" customHeight="1">
      <c r="B34" s="27"/>
      <c r="D34" s="27"/>
      <c r="E34" s="14"/>
      <c r="F34" s="18"/>
    </row>
    <row r="35" spans="2:6" ht="37.5" customHeight="1">
      <c r="B35" s="27"/>
      <c r="D35" s="27"/>
      <c r="E35" s="14"/>
      <c r="F35" s="18"/>
    </row>
    <row r="36" spans="2:6" ht="37.5" customHeight="1">
      <c r="B36" s="27"/>
      <c r="D36" s="27"/>
      <c r="E36" s="14"/>
      <c r="F36" s="18"/>
    </row>
    <row r="37" spans="2:6" ht="37.5" customHeight="1">
      <c r="B37" s="27"/>
      <c r="D37" s="27"/>
      <c r="E37" s="14"/>
      <c r="F37" s="18"/>
    </row>
    <row r="38" spans="2:6" ht="37.5" customHeight="1">
      <c r="B38" s="27"/>
      <c r="D38" s="27"/>
      <c r="E38" s="14"/>
      <c r="F38" s="18"/>
    </row>
    <row r="39" spans="2:6" ht="37.5" customHeight="1">
      <c r="B39" s="27"/>
      <c r="D39" s="27"/>
      <c r="E39" s="14"/>
      <c r="F39" s="18"/>
    </row>
    <row r="40" spans="2:6" ht="37.5" customHeight="1">
      <c r="B40" s="27"/>
      <c r="D40" s="27"/>
      <c r="E40" s="14"/>
      <c r="F40" s="18"/>
    </row>
    <row r="41" spans="2:6" ht="37.5" customHeight="1">
      <c r="B41" s="27"/>
      <c r="D41" s="27"/>
      <c r="E41" s="14"/>
      <c r="F41" s="18"/>
    </row>
    <row r="42" spans="2:6" ht="37.5" customHeight="1">
      <c r="B42" s="27"/>
      <c r="D42" s="27"/>
      <c r="E42" s="14"/>
      <c r="F42" s="18"/>
    </row>
    <row r="43" spans="2:6" ht="37.5" customHeight="1">
      <c r="B43" s="27"/>
      <c r="D43" s="27"/>
      <c r="E43" s="14"/>
      <c r="F43" s="18"/>
    </row>
    <row r="44" spans="2:6" ht="37.5" customHeight="1">
      <c r="B44" s="27"/>
      <c r="D44" s="27"/>
      <c r="E44" s="14"/>
      <c r="F44" s="18"/>
    </row>
    <row r="45" spans="2:6" ht="37.5" customHeight="1">
      <c r="B45" s="28"/>
      <c r="D45" s="28"/>
      <c r="E45" s="19"/>
      <c r="F45" s="23"/>
    </row>
    <row r="46" spans="2:6" ht="37.5" customHeight="1">
      <c r="B46" s="24" t="s">
        <v>10</v>
      </c>
      <c r="C46" s="25"/>
      <c r="D46" s="25">
        <f t="shared" ref="D46" si="2">SUM(D38:D45)</f>
        <v>0</v>
      </c>
      <c r="E46" s="29"/>
      <c r="F46" s="3"/>
    </row>
    <row r="47" spans="2:6" ht="23.25" customHeight="1"/>
  </sheetData>
  <mergeCells count="4">
    <mergeCell ref="A3:F3"/>
    <mergeCell ref="E27:F27"/>
    <mergeCell ref="C5:E5"/>
    <mergeCell ref="C6:E6"/>
  </mergeCells>
  <phoneticPr fontId="2"/>
  <pageMargins left="0.7" right="0.7" top="0.75" bottom="0.75" header="0.3" footer="0.3"/>
  <pageSetup paperSize="9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第13号様式 </vt:lpstr>
      <vt:lpstr>様式15号様式（確認用）</vt:lpstr>
      <vt:lpstr>'第13号様式 '!Print_Area</vt:lpstr>
      <vt:lpstr>'様式15号様式（確認用）'!Print_Area</vt:lpstr>
      <vt:lpstr>'第13号様式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向原 美穂</dc:creator>
  <cp:lastModifiedBy>鹿児島県</cp:lastModifiedBy>
  <cp:lastPrinted>2025-07-30T10:32:12Z</cp:lastPrinted>
  <dcterms:created xsi:type="dcterms:W3CDTF">2025-05-21T23:28:17Z</dcterms:created>
  <dcterms:modified xsi:type="dcterms:W3CDTF">2025-08-19T12:11:56Z</dcterms:modified>
</cp:coreProperties>
</file>