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190" activeTab="0"/>
  </bookViews>
  <sheets>
    <sheet name="施設・設備　1・2" sheetId="1" r:id="rId1"/>
    <sheet name="施設・設備　3" sheetId="2" r:id="rId2"/>
    <sheet name="施設・設備 4" sheetId="3" r:id="rId3"/>
  </sheets>
  <definedNames>
    <definedName name="_xlfn.CHISQ.DIST.RT" hidden="1">#NAME?</definedName>
    <definedName name="_xlnm.Print_Area" localSheetId="0">'施設・設備　1・2'!$B$2:$V$33</definedName>
    <definedName name="_xlnm.Print_Area" localSheetId="1">'施設・設備　3'!$B$2:$J$23</definedName>
    <definedName name="_xlnm.Print_Area" localSheetId="2">'施設・設備 4'!$B$2:$K$27</definedName>
  </definedNames>
  <calcPr fullCalcOnLoad="1"/>
</workbook>
</file>

<file path=xl/sharedStrings.xml><?xml version="1.0" encoding="utf-8"?>
<sst xmlns="http://schemas.openxmlformats.org/spreadsheetml/2006/main" count="152" uniqueCount="126">
  <si>
    <t>認定こども園の名称</t>
  </si>
  <si>
    <t>１　施設及び施設の所在地</t>
  </si>
  <si>
    <t>施設及び設備に関する書類</t>
  </si>
  <si>
    <t>２　園舎及び保育室等の必要面積</t>
  </si>
  <si>
    <t>学級数</t>
  </si>
  <si>
    <t>園舎</t>
  </si>
  <si>
    <t>ほふく室</t>
  </si>
  <si>
    <t>年齢別</t>
  </si>
  <si>
    <t>区分別</t>
  </si>
  <si>
    <t>計</t>
  </si>
  <si>
    <t>3.3㎡/人</t>
  </si>
  <si>
    <t>1.98㎡/人</t>
  </si>
  <si>
    <t>（２歳児以上）</t>
  </si>
  <si>
    <t>０歳</t>
  </si>
  <si>
    <t>①</t>
  </si>
  <si>
    <t>１歳</t>
  </si>
  <si>
    <t>２歳</t>
  </si>
  <si>
    <t>②</t>
  </si>
  <si>
    <t>３歳</t>
  </si>
  <si>
    <t>③</t>
  </si>
  <si>
    <t>４歳</t>
  </si>
  <si>
    <t>屋外遊戯場</t>
  </si>
  <si>
    <t>　　</t>
  </si>
  <si>
    <t xml:space="preserve"> </t>
  </si>
  <si>
    <t xml:space="preserve"> 乳児室</t>
  </si>
  <si>
    <t xml:space="preserve"> 1.65㎡/人</t>
  </si>
  <si>
    <t>保育室又は
遊戯室</t>
  </si>
  <si>
    <t>基　準　面　積</t>
  </si>
  <si>
    <t>乳児室又は
ほふく室</t>
  </si>
  <si>
    <t>児童の
定員</t>
  </si>
  <si>
    <t>児童の
年齢</t>
  </si>
  <si>
    <t>５歳</t>
  </si>
  <si>
    <t xml:space="preserve"> ④　学級数に応じた面積</t>
  </si>
  <si>
    <t>㎡</t>
  </si>
  <si>
    <t xml:space="preserve"> ⑪</t>
  </si>
  <si>
    <t xml:space="preserve"> ⑤　②×1.98</t>
  </si>
  <si>
    <t xml:space="preserve"> ⑨</t>
  </si>
  <si>
    <t xml:space="preserve"> ⑩　⑧＋⑨　　</t>
  </si>
  <si>
    <t xml:space="preserve"> ⑫　　　　㎡</t>
  </si>
  <si>
    <t xml:space="preserve"> ⑬　　　　㎡</t>
  </si>
  <si>
    <t xml:space="preserve"> ⑭　　　　㎡ </t>
  </si>
  <si>
    <t xml:space="preserve"> ⑮（⑦又は⑩の大きい方）　　　</t>
  </si>
  <si>
    <t xml:space="preserve"> ⑦ </t>
  </si>
  <si>
    <t xml:space="preserve"> ⑧</t>
  </si>
  <si>
    <t xml:space="preserve"> ②×3.3</t>
  </si>
  <si>
    <t>区分別</t>
  </si>
  <si>
    <t>計</t>
  </si>
  <si>
    <t>室数</t>
  </si>
  <si>
    <t>乳児室</t>
  </si>
  <si>
    <t>保育室又は遊戯室</t>
  </si>
  <si>
    <t>屋外遊戯場</t>
  </si>
  <si>
    <t>A　保有面積の計</t>
  </si>
  <si>
    <t>適（C≧０）否（C＜０）</t>
  </si>
  <si>
    <t>条例別表３（２）</t>
  </si>
  <si>
    <t>条例別表３（４）</t>
  </si>
  <si>
    <t>条例別表３（５）</t>
  </si>
  <si>
    <t>乳児室</t>
  </si>
  <si>
    <t>ほふく室</t>
  </si>
  <si>
    <t>保育室（2歳児）</t>
  </si>
  <si>
    <t>保育室（３歳児以上）</t>
  </si>
  <si>
    <t>遊戯室</t>
  </si>
  <si>
    <t>調理室</t>
  </si>
  <si>
    <t>医務室</t>
  </si>
  <si>
    <t>便所</t>
  </si>
  <si>
    <t>その他</t>
  </si>
  <si>
    <t>３　園舎及び保育室等の保有面積</t>
  </si>
  <si>
    <t>B　必要面積</t>
  </si>
  <si>
    <t>保有面積</t>
  </si>
  <si>
    <t>区　分</t>
  </si>
  <si>
    <t>園　舎</t>
  </si>
  <si>
    <t xml:space="preserve"> ⑪　　　　　　　</t>
  </si>
  <si>
    <t xml:space="preserve"> ⑰</t>
  </si>
  <si>
    <t xml:space="preserve"> ⑫　　　　　　　</t>
  </si>
  <si>
    <t xml:space="preserve"> ⑱</t>
  </si>
  <si>
    <t xml:space="preserve"> ⑬　　　　　　　</t>
  </si>
  <si>
    <t xml:space="preserve"> ⑲</t>
  </si>
  <si>
    <t xml:space="preserve"> ⑭　　　　　　　 </t>
  </si>
  <si>
    <t xml:space="preserve"> ⑳</t>
  </si>
  <si>
    <t xml:space="preserve">単位：㎡ </t>
  </si>
  <si>
    <t>上記のほか３歳未満児の用に供する施設及び設備（　　　　　　　　　）</t>
  </si>
  <si>
    <t>C　Ａ－Ｂ（差）</t>
  </si>
  <si>
    <t xml:space="preserve"> ⑮</t>
  </si>
  <si>
    <t>保有面積から⑦を引いた面積</t>
  </si>
  <si>
    <t>類　型</t>
  </si>
  <si>
    <t>園舎</t>
  </si>
  <si>
    <t>幼稚園型</t>
  </si>
  <si>
    <t>保育所型</t>
  </si>
  <si>
    <t>地方裁量型</t>
  </si>
  <si>
    <t>（３）面積特例の適用の場合</t>
  </si>
  <si>
    <t>（１）適用事由　　　　　　□　条例施行時の既存施設</t>
  </si>
  <si>
    <t>（４）屋外遊戯場の場所の特例の適用の場合</t>
  </si>
  <si>
    <t>保有面積から⑦又は⑩の小さい方を引いた面積</t>
  </si>
  <si>
    <t>保有面積から⑦又は⑩の小さい方を引いた面積</t>
  </si>
  <si>
    <t>保有面積から⑦を引いた面積</t>
  </si>
  <si>
    <t xml:space="preserve"> ⑯－⑤</t>
  </si>
  <si>
    <t>単位：㎡　</t>
  </si>
  <si>
    <t>　適（左記のすべてが≧０）</t>
  </si>
  <si>
    <t>　否（左記の１つ以上が＜０）</t>
  </si>
  <si>
    <t xml:space="preserve"> </t>
  </si>
  <si>
    <t>保有面積から⑦又は⑩の小さい方を引いた面積</t>
  </si>
  <si>
    <t xml:space="preserve"> 安全に利用できる根拠</t>
  </si>
  <si>
    <t xml:space="preserve"> 日常的に利用できる時間帯</t>
  </si>
  <si>
    <t xml:space="preserve"> 屋外遊戯場における活動計画</t>
  </si>
  <si>
    <t xml:space="preserve"> 面積</t>
  </si>
  <si>
    <t xml:space="preserve"> 幼保連携型・地方裁量型</t>
  </si>
  <si>
    <t xml:space="preserve"> 保育所型</t>
  </si>
  <si>
    <t>適（左記が≧０）否（左記が＜０）</t>
  </si>
  <si>
    <t>乳児室（含む調乳室）</t>
  </si>
  <si>
    <t>（２歳未満の
　ほふくする
子ども）
イ</t>
  </si>
  <si>
    <t>（２歳未満の
  ほふくしない
  子ども）
ア</t>
  </si>
  <si>
    <t>人数（ア）×1.65</t>
  </si>
  <si>
    <t>人数（イ）×3.3</t>
  </si>
  <si>
    <t>（１学級の場合）</t>
  </si>
  <si>
    <t>（２学級以上の場合）</t>
  </si>
  <si>
    <t>２歳未満の数＝①（チェック）</t>
  </si>
  <si>
    <t>４　特例の適用の有無　　　□　有　　□　無</t>
  </si>
  <si>
    <t>（１）建物及び附属施設　　　□　同一敷地内　　□　隣接敷地内</t>
  </si>
  <si>
    <t xml:space="preserve">（２）屋外遊戯場　　　　　　□　同一敷地内　　□　隣接敷地内　　□　その他（　　　　　　　）　　　　　 </t>
  </si>
  <si>
    <t>（２）適用基準　　　　　　□　面積特例　　　　　　　　□　屋外遊戯場の場所の特例（　□　保育所型　　□　地方裁量型）</t>
  </si>
  <si>
    <t>　　　　　  □　調理室の特例（幼稚園型）</t>
  </si>
  <si>
    <t>条例別表３（９）</t>
  </si>
  <si>
    <t xml:space="preserve"> 安全な移動(距離，方法等)</t>
  </si>
  <si>
    <t>保有面積から⑨を引いた面積</t>
  </si>
  <si>
    <t>④</t>
  </si>
  <si>
    <t>(②+③+④)×3.3</t>
  </si>
  <si>
    <t xml:space="preserve"> ⑥　(③+④)×1.98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</si>
</sst>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#,##0.0_ "/>
    <numFmt numFmtId="179" formatCode="#,##0.00_ "/>
    <numFmt numFmtId="180" formatCode="#,##0_ "/>
    <numFmt numFmtId="181" formatCode="#,##0_);[Red]\(#,##0\)"/>
    <numFmt numFmtId="182" formatCode="#,##0.00_);[Red]\(#,##0.00\)"/>
    <numFmt numFmtId="183" formatCode="#,##0.00;&quot;▲ &quot;#,##0.00"/>
    <numFmt numFmtId="184" formatCode="#,##0;&quot;▲ &quot;#,##0"/>
    <numFmt numFmtId="185" formatCode="0.0_ "/>
    <numFmt numFmtId="186" formatCode="#,##0.0;[Red]\-#,##0.0"/>
    <numFmt numFmtId="187" formatCode="0_ "/>
    <numFmt numFmtId="188" formatCode="#,##0.00_ ;[Red]\-#,##0.00\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color indexed="12"/>
      <name val="ＭＳ 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2"/>
      <color indexed="10"/>
      <name val="ＭＳ ゴシック"/>
      <family val="3"/>
    </font>
    <font>
      <sz val="12"/>
      <color indexed="56"/>
      <name val="ＭＳ ゴシック"/>
      <family val="3"/>
    </font>
    <font>
      <b/>
      <sz val="12"/>
      <color indexed="10"/>
      <name val="ＭＳ ゴシック"/>
      <family val="3"/>
    </font>
    <font>
      <b/>
      <sz val="11"/>
      <color indexed="10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2"/>
      <color rgb="FFFF0000"/>
      <name val="ＭＳ ゴシック"/>
      <family val="3"/>
    </font>
    <font>
      <sz val="12"/>
      <color theme="3"/>
      <name val="ＭＳ ゴシック"/>
      <family val="3"/>
    </font>
    <font>
      <b/>
      <sz val="12"/>
      <color rgb="FFFF0000"/>
      <name val="ＭＳ ゴシック"/>
      <family val="3"/>
    </font>
    <font>
      <b/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7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180" fontId="3" fillId="0" borderId="20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23" xfId="0" applyFont="1" applyBorder="1" applyAlignment="1">
      <alignment vertical="center" wrapText="1"/>
    </xf>
    <xf numFmtId="0" fontId="2" fillId="0" borderId="22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79" fontId="2" fillId="33" borderId="10" xfId="0" applyNumberFormat="1" applyFont="1" applyFill="1" applyBorder="1" applyAlignment="1">
      <alignment vertical="center"/>
    </xf>
    <xf numFmtId="179" fontId="2" fillId="33" borderId="13" xfId="0" applyNumberFormat="1" applyFont="1" applyFill="1" applyBorder="1" applyAlignment="1">
      <alignment vertical="center"/>
    </xf>
    <xf numFmtId="179" fontId="2" fillId="33" borderId="11" xfId="0" applyNumberFormat="1" applyFont="1" applyFill="1" applyBorder="1" applyAlignment="1">
      <alignment vertical="center"/>
    </xf>
    <xf numFmtId="179" fontId="2" fillId="33" borderId="12" xfId="0" applyNumberFormat="1" applyFont="1" applyFill="1" applyBorder="1" applyAlignment="1">
      <alignment vertical="center"/>
    </xf>
    <xf numFmtId="0" fontId="44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0" fontId="2" fillId="34" borderId="11" xfId="0" applyFont="1" applyFill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0" fontId="2" fillId="34" borderId="16" xfId="0" applyFont="1" applyFill="1" applyBorder="1" applyAlignment="1">
      <alignment horizontal="center" vertical="center"/>
    </xf>
    <xf numFmtId="177" fontId="2" fillId="34" borderId="11" xfId="0" applyNumberFormat="1" applyFont="1" applyFill="1" applyBorder="1" applyAlignment="1">
      <alignment vertical="center"/>
    </xf>
    <xf numFmtId="0" fontId="44" fillId="34" borderId="15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0" fontId="2" fillId="34" borderId="16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2" fillId="34" borderId="20" xfId="0" applyFont="1" applyFill="1" applyBorder="1" applyAlignment="1">
      <alignment vertical="center"/>
    </xf>
    <xf numFmtId="0" fontId="2" fillId="34" borderId="21" xfId="0" applyFont="1" applyFill="1" applyBorder="1" applyAlignment="1">
      <alignment vertical="center"/>
    </xf>
    <xf numFmtId="179" fontId="3" fillId="34" borderId="20" xfId="0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center" vertical="center"/>
    </xf>
    <xf numFmtId="179" fontId="3" fillId="34" borderId="18" xfId="0" applyNumberFormat="1" applyFont="1" applyFill="1" applyBorder="1" applyAlignment="1">
      <alignment vertical="center"/>
    </xf>
    <xf numFmtId="179" fontId="3" fillId="34" borderId="12" xfId="0" applyNumberFormat="1" applyFont="1" applyFill="1" applyBorder="1" applyAlignment="1">
      <alignment vertical="center"/>
    </xf>
    <xf numFmtId="0" fontId="2" fillId="34" borderId="18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34" borderId="23" xfId="0" applyFont="1" applyFill="1" applyBorder="1" applyAlignment="1">
      <alignment vertical="center"/>
    </xf>
    <xf numFmtId="0" fontId="2" fillId="34" borderId="17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3" fillId="34" borderId="18" xfId="0" applyFont="1" applyFill="1" applyBorder="1" applyAlignment="1">
      <alignment vertical="center"/>
    </xf>
    <xf numFmtId="0" fontId="45" fillId="34" borderId="0" xfId="0" applyFont="1" applyFill="1" applyAlignment="1">
      <alignment horizontal="right" vertical="center"/>
    </xf>
    <xf numFmtId="183" fontId="3" fillId="34" borderId="13" xfId="0" applyNumberFormat="1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2" fillId="19" borderId="10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vertical="center"/>
    </xf>
    <xf numFmtId="0" fontId="46" fillId="34" borderId="13" xfId="0" applyFont="1" applyFill="1" applyBorder="1" applyAlignment="1">
      <alignment vertical="center"/>
    </xf>
    <xf numFmtId="0" fontId="46" fillId="34" borderId="12" xfId="0" applyFont="1" applyFill="1" applyBorder="1" applyAlignment="1">
      <alignment vertical="center"/>
    </xf>
    <xf numFmtId="187" fontId="46" fillId="34" borderId="0" xfId="0" applyNumberFormat="1" applyFont="1" applyFill="1" applyBorder="1" applyAlignment="1">
      <alignment horizontal="right" vertical="center"/>
    </xf>
    <xf numFmtId="180" fontId="46" fillId="34" borderId="0" xfId="0" applyNumberFormat="1" applyFont="1" applyFill="1" applyBorder="1" applyAlignment="1">
      <alignment horizontal="right" vertical="center"/>
    </xf>
    <xf numFmtId="180" fontId="46" fillId="34" borderId="20" xfId="0" applyNumberFormat="1" applyFont="1" applyFill="1" applyBorder="1" applyAlignment="1">
      <alignment vertical="center"/>
    </xf>
    <xf numFmtId="0" fontId="46" fillId="34" borderId="18" xfId="0" applyFont="1" applyFill="1" applyBorder="1" applyAlignment="1">
      <alignment vertical="center"/>
    </xf>
    <xf numFmtId="0" fontId="46" fillId="34" borderId="12" xfId="0" applyFont="1" applyFill="1" applyBorder="1" applyAlignment="1">
      <alignment vertical="center"/>
    </xf>
    <xf numFmtId="179" fontId="46" fillId="34" borderId="13" xfId="0" applyNumberFormat="1" applyFont="1" applyFill="1" applyBorder="1" applyAlignment="1">
      <alignment vertical="center"/>
    </xf>
    <xf numFmtId="182" fontId="46" fillId="34" borderId="13" xfId="0" applyNumberFormat="1" applyFont="1" applyFill="1" applyBorder="1" applyAlignment="1">
      <alignment vertical="center"/>
    </xf>
    <xf numFmtId="182" fontId="46" fillId="34" borderId="12" xfId="0" applyNumberFormat="1" applyFont="1" applyFill="1" applyBorder="1" applyAlignment="1">
      <alignment vertical="center"/>
    </xf>
    <xf numFmtId="179" fontId="46" fillId="34" borderId="20" xfId="0" applyNumberFormat="1" applyFont="1" applyFill="1" applyBorder="1" applyAlignment="1">
      <alignment vertical="center"/>
    </xf>
    <xf numFmtId="180" fontId="46" fillId="34" borderId="24" xfId="0" applyNumberFormat="1" applyFont="1" applyFill="1" applyBorder="1" applyAlignment="1">
      <alignment vertical="center"/>
    </xf>
    <xf numFmtId="179" fontId="46" fillId="34" borderId="0" xfId="0" applyNumberFormat="1" applyFont="1" applyFill="1" applyBorder="1" applyAlignment="1">
      <alignment vertical="center"/>
    </xf>
    <xf numFmtId="0" fontId="46" fillId="34" borderId="20" xfId="0" applyFont="1" applyFill="1" applyBorder="1" applyAlignment="1">
      <alignment vertical="center"/>
    </xf>
    <xf numFmtId="0" fontId="2" fillId="19" borderId="10" xfId="0" applyFont="1" applyFill="1" applyBorder="1" applyAlignment="1">
      <alignment vertical="center"/>
    </xf>
    <xf numFmtId="179" fontId="2" fillId="19" borderId="10" xfId="0" applyNumberFormat="1" applyFont="1" applyFill="1" applyBorder="1" applyAlignment="1">
      <alignment vertical="center"/>
    </xf>
    <xf numFmtId="179" fontId="2" fillId="19" borderId="11" xfId="0" applyNumberFormat="1" applyFont="1" applyFill="1" applyBorder="1" applyAlignment="1">
      <alignment vertical="center"/>
    </xf>
    <xf numFmtId="179" fontId="2" fillId="19" borderId="13" xfId="0" applyNumberFormat="1" applyFont="1" applyFill="1" applyBorder="1" applyAlignment="1">
      <alignment vertical="center"/>
    </xf>
    <xf numFmtId="179" fontId="46" fillId="34" borderId="10" xfId="0" applyNumberFormat="1" applyFont="1" applyFill="1" applyBorder="1" applyAlignment="1">
      <alignment vertical="center"/>
    </xf>
    <xf numFmtId="179" fontId="46" fillId="34" borderId="11" xfId="0" applyNumberFormat="1" applyFont="1" applyFill="1" applyBorder="1" applyAlignment="1">
      <alignment vertical="center"/>
    </xf>
    <xf numFmtId="0" fontId="46" fillId="34" borderId="10" xfId="0" applyFont="1" applyFill="1" applyBorder="1" applyAlignment="1">
      <alignment horizontal="center" vertical="center"/>
    </xf>
    <xf numFmtId="188" fontId="46" fillId="34" borderId="13" xfId="0" applyNumberFormat="1" applyFont="1" applyFill="1" applyBorder="1" applyAlignment="1">
      <alignment vertical="center"/>
    </xf>
    <xf numFmtId="183" fontId="2" fillId="34" borderId="11" xfId="0" applyNumberFormat="1" applyFont="1" applyFill="1" applyBorder="1" applyAlignment="1">
      <alignment vertical="center"/>
    </xf>
    <xf numFmtId="183" fontId="3" fillId="34" borderId="25" xfId="0" applyNumberFormat="1" applyFont="1" applyFill="1" applyBorder="1" applyAlignment="1">
      <alignment vertical="center"/>
    </xf>
    <xf numFmtId="0" fontId="3" fillId="34" borderId="19" xfId="0" applyFont="1" applyFill="1" applyBorder="1" applyAlignment="1">
      <alignment vertical="center"/>
    </xf>
    <xf numFmtId="183" fontId="3" fillId="34" borderId="20" xfId="0" applyNumberFormat="1" applyFont="1" applyFill="1" applyBorder="1" applyAlignment="1">
      <alignment vertical="center"/>
    </xf>
    <xf numFmtId="0" fontId="3" fillId="34" borderId="13" xfId="0" applyFont="1" applyFill="1" applyBorder="1" applyAlignment="1">
      <alignment horizontal="center" vertical="center"/>
    </xf>
    <xf numFmtId="183" fontId="2" fillId="34" borderId="0" xfId="0" applyNumberFormat="1" applyFont="1" applyFill="1" applyAlignment="1">
      <alignment vertical="center"/>
    </xf>
    <xf numFmtId="0" fontId="3" fillId="34" borderId="26" xfId="0" applyFont="1" applyFill="1" applyBorder="1" applyAlignment="1">
      <alignment vertical="center"/>
    </xf>
    <xf numFmtId="183" fontId="3" fillId="34" borderId="27" xfId="0" applyNumberFormat="1" applyFont="1" applyFill="1" applyBorder="1" applyAlignment="1">
      <alignment vertical="center"/>
    </xf>
    <xf numFmtId="0" fontId="2" fillId="34" borderId="28" xfId="0" applyFont="1" applyFill="1" applyBorder="1" applyAlignment="1">
      <alignment vertical="center"/>
    </xf>
    <xf numFmtId="183" fontId="2" fillId="34" borderId="12" xfId="0" applyNumberFormat="1" applyFont="1" applyFill="1" applyBorder="1" applyAlignment="1">
      <alignment vertical="center"/>
    </xf>
    <xf numFmtId="0" fontId="2" fillId="34" borderId="29" xfId="0" applyFont="1" applyFill="1" applyBorder="1" applyAlignment="1">
      <alignment vertical="center"/>
    </xf>
    <xf numFmtId="0" fontId="3" fillId="34" borderId="30" xfId="0" applyFont="1" applyFill="1" applyBorder="1" applyAlignment="1">
      <alignment vertical="center"/>
    </xf>
    <xf numFmtId="0" fontId="3" fillId="34" borderId="31" xfId="0" applyFont="1" applyFill="1" applyBorder="1" applyAlignment="1">
      <alignment vertical="center"/>
    </xf>
    <xf numFmtId="183" fontId="2" fillId="34" borderId="13" xfId="0" applyNumberFormat="1" applyFont="1" applyFill="1" applyBorder="1" applyAlignment="1">
      <alignment vertical="center"/>
    </xf>
    <xf numFmtId="0" fontId="3" fillId="34" borderId="21" xfId="0" applyFont="1" applyFill="1" applyBorder="1" applyAlignment="1">
      <alignment vertical="center"/>
    </xf>
    <xf numFmtId="0" fontId="3" fillId="34" borderId="20" xfId="0" applyFont="1" applyFill="1" applyBorder="1" applyAlignment="1">
      <alignment vertical="center"/>
    </xf>
    <xf numFmtId="0" fontId="2" fillId="19" borderId="11" xfId="0" applyFont="1" applyFill="1" applyBorder="1" applyAlignment="1">
      <alignment vertical="center"/>
    </xf>
    <xf numFmtId="0" fontId="3" fillId="19" borderId="13" xfId="0" applyFont="1" applyFill="1" applyBorder="1" applyAlignment="1">
      <alignment horizontal="center" vertical="center"/>
    </xf>
    <xf numFmtId="0" fontId="2" fillId="19" borderId="12" xfId="0" applyFont="1" applyFill="1" applyBorder="1" applyAlignment="1">
      <alignment vertical="center"/>
    </xf>
    <xf numFmtId="0" fontId="2" fillId="19" borderId="11" xfId="0" applyFont="1" applyFill="1" applyBorder="1" applyAlignment="1">
      <alignment horizontal="center" vertical="center"/>
    </xf>
    <xf numFmtId="0" fontId="2" fillId="19" borderId="13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right" vertical="center"/>
    </xf>
    <xf numFmtId="0" fontId="46" fillId="34" borderId="13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47" fillId="34" borderId="22" xfId="0" applyFont="1" applyFill="1" applyBorder="1" applyAlignment="1">
      <alignment horizontal="center" vertical="center"/>
    </xf>
    <xf numFmtId="0" fontId="47" fillId="34" borderId="23" xfId="0" applyFont="1" applyFill="1" applyBorder="1" applyAlignment="1">
      <alignment vertical="center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19" borderId="11" xfId="0" applyFont="1" applyFill="1" applyBorder="1" applyAlignment="1">
      <alignment horizontal="right" vertical="center"/>
    </xf>
    <xf numFmtId="0" fontId="2" fillId="19" borderId="13" xfId="0" applyFont="1" applyFill="1" applyBorder="1" applyAlignment="1">
      <alignment horizontal="right" vertical="center"/>
    </xf>
    <xf numFmtId="0" fontId="2" fillId="19" borderId="22" xfId="0" applyFont="1" applyFill="1" applyBorder="1" applyAlignment="1">
      <alignment horizontal="left" vertical="center"/>
    </xf>
    <xf numFmtId="0" fontId="2" fillId="19" borderId="24" xfId="0" applyFont="1" applyFill="1" applyBorder="1" applyAlignment="1">
      <alignment horizontal="left" vertical="center"/>
    </xf>
    <xf numFmtId="0" fontId="2" fillId="19" borderId="23" xfId="0" applyFont="1" applyFill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161925</xdr:colOff>
      <xdr:row>4</xdr:row>
      <xdr:rowOff>19050</xdr:rowOff>
    </xdr:from>
    <xdr:to>
      <xdr:col>22</xdr:col>
      <xdr:colOff>95250</xdr:colOff>
      <xdr:row>6</xdr:row>
      <xdr:rowOff>200025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1047750"/>
          <a:ext cx="6153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45"/>
  <sheetViews>
    <sheetView tabSelected="1" zoomScaleSheetLayoutView="100" zoomScalePageLayoutView="0" workbookViewId="0" topLeftCell="B1">
      <selection activeCell="L19" sqref="L19:M19"/>
    </sheetView>
  </sheetViews>
  <sheetFormatPr defaultColWidth="9.00390625" defaultRowHeight="13.5"/>
  <cols>
    <col min="1" max="1" width="9.00390625" style="1" customWidth="1"/>
    <col min="2" max="2" width="3.50390625" style="1" customWidth="1"/>
    <col min="3" max="3" width="12.50390625" style="1" customWidth="1"/>
    <col min="4" max="7" width="6.125" style="1" customWidth="1"/>
    <col min="8" max="8" width="11.25390625" style="1" customWidth="1"/>
    <col min="9" max="9" width="12.50390625" style="1" customWidth="1"/>
    <col min="10" max="11" width="6.25390625" style="1" customWidth="1"/>
    <col min="12" max="13" width="16.25390625" style="1" customWidth="1"/>
    <col min="14" max="14" width="19.25390625" style="1" customWidth="1"/>
    <col min="15" max="15" width="1.875" style="1" customWidth="1"/>
    <col min="16" max="16" width="7.50390625" style="1" customWidth="1"/>
    <col min="17" max="17" width="12.125" style="1" customWidth="1"/>
    <col min="18" max="18" width="5.125" style="1" customWidth="1"/>
    <col min="19" max="19" width="3.875" style="1" customWidth="1"/>
    <col min="20" max="20" width="9.75390625" style="1" customWidth="1"/>
    <col min="21" max="21" width="4.125" style="1" customWidth="1"/>
    <col min="22" max="22" width="1.75390625" style="1" customWidth="1"/>
    <col min="23" max="16384" width="9.00390625" style="1" customWidth="1"/>
  </cols>
  <sheetData>
    <row r="2" spans="2:22" ht="26.25" customHeight="1">
      <c r="B2" s="145" t="s">
        <v>2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</row>
    <row r="3" ht="13.5" customHeight="1"/>
    <row r="4" spans="3:11" ht="26.25" customHeight="1">
      <c r="C4" s="131" t="s">
        <v>0</v>
      </c>
      <c r="D4" s="132"/>
      <c r="E4" s="132"/>
      <c r="F4" s="133"/>
      <c r="G4" s="131"/>
      <c r="H4" s="132"/>
      <c r="I4" s="132"/>
      <c r="J4" s="132"/>
      <c r="K4" s="133"/>
    </row>
    <row r="5" spans="3:21" ht="14.25" customHeight="1"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ht="26.25" customHeight="1">
      <c r="B6" s="1" t="s">
        <v>1</v>
      </c>
    </row>
    <row r="7" spans="2:13" s="44" customFormat="1" ht="26.25" customHeight="1">
      <c r="B7" s="1" t="s">
        <v>116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s="44" customFormat="1" ht="26.25" customHeight="1">
      <c r="B8" s="1" t="s">
        <v>117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ht="17.25" customHeight="1"/>
    <row r="10" ht="26.25" customHeight="1">
      <c r="B10" s="1" t="s">
        <v>3</v>
      </c>
    </row>
    <row r="11" spans="3:22" ht="22.5" customHeight="1">
      <c r="C11" s="146" t="s">
        <v>30</v>
      </c>
      <c r="D11" s="126" t="s">
        <v>29</v>
      </c>
      <c r="E11" s="127"/>
      <c r="F11" s="130" t="s">
        <v>4</v>
      </c>
      <c r="G11" s="127"/>
      <c r="H11" s="131" t="s">
        <v>27</v>
      </c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3"/>
    </row>
    <row r="12" spans="3:22" ht="33.75" customHeight="1">
      <c r="C12" s="124"/>
      <c r="D12" s="128"/>
      <c r="E12" s="129"/>
      <c r="F12" s="128"/>
      <c r="G12" s="129"/>
      <c r="H12" s="131" t="s">
        <v>5</v>
      </c>
      <c r="I12" s="132"/>
      <c r="J12" s="132"/>
      <c r="K12" s="133"/>
      <c r="L12" s="134" t="s">
        <v>28</v>
      </c>
      <c r="M12" s="133"/>
      <c r="N12" s="2" t="s">
        <v>26</v>
      </c>
      <c r="O12" s="131" t="s">
        <v>21</v>
      </c>
      <c r="P12" s="132"/>
      <c r="Q12" s="132"/>
      <c r="R12" s="132"/>
      <c r="S12" s="132"/>
      <c r="T12" s="132"/>
      <c r="U12" s="132"/>
      <c r="V12" s="133"/>
    </row>
    <row r="13" spans="3:22" ht="30" customHeight="1">
      <c r="C13" s="124"/>
      <c r="D13" s="147" t="s">
        <v>7</v>
      </c>
      <c r="E13" s="147" t="s">
        <v>8</v>
      </c>
      <c r="F13" s="147" t="s">
        <v>7</v>
      </c>
      <c r="G13" s="123" t="s">
        <v>9</v>
      </c>
      <c r="H13" s="9"/>
      <c r="I13" s="10"/>
      <c r="J13" s="10"/>
      <c r="K13" s="11"/>
      <c r="L13" s="3" t="s">
        <v>24</v>
      </c>
      <c r="M13" s="3" t="s">
        <v>6</v>
      </c>
      <c r="N13" s="5"/>
      <c r="O13" s="9"/>
      <c r="P13" s="10"/>
      <c r="Q13" s="10"/>
      <c r="R13" s="10"/>
      <c r="S13" s="10"/>
      <c r="T13" s="10"/>
      <c r="U13" s="10"/>
      <c r="V13" s="11"/>
    </row>
    <row r="14" spans="3:22" ht="30" customHeight="1">
      <c r="C14" s="124"/>
      <c r="D14" s="148"/>
      <c r="E14" s="148"/>
      <c r="F14" s="148"/>
      <c r="G14" s="124"/>
      <c r="H14" s="12"/>
      <c r="I14" s="13"/>
      <c r="J14" s="13"/>
      <c r="K14" s="14"/>
      <c r="L14" s="4" t="s">
        <v>25</v>
      </c>
      <c r="M14" s="4" t="s">
        <v>10</v>
      </c>
      <c r="N14" s="4" t="s">
        <v>11</v>
      </c>
      <c r="O14" s="12"/>
      <c r="P14" s="13"/>
      <c r="Q14" s="13"/>
      <c r="R14" s="13"/>
      <c r="S14" s="13"/>
      <c r="T14" s="13"/>
      <c r="U14" s="13"/>
      <c r="V14" s="14"/>
    </row>
    <row r="15" spans="3:22" ht="30" customHeight="1">
      <c r="C15" s="124"/>
      <c r="D15" s="148"/>
      <c r="E15" s="148"/>
      <c r="F15" s="148"/>
      <c r="G15" s="124"/>
      <c r="H15" s="12"/>
      <c r="I15" s="13"/>
      <c r="J15" s="13"/>
      <c r="K15" s="14"/>
      <c r="L15" s="137" t="s">
        <v>109</v>
      </c>
      <c r="M15" s="139" t="s">
        <v>108</v>
      </c>
      <c r="N15" s="6" t="s">
        <v>12</v>
      </c>
      <c r="O15" s="12"/>
      <c r="P15" s="13"/>
      <c r="Q15" s="13"/>
      <c r="R15" s="13"/>
      <c r="S15" s="13"/>
      <c r="T15" s="13"/>
      <c r="U15" s="13"/>
      <c r="V15" s="14"/>
    </row>
    <row r="16" spans="3:22" ht="30" customHeight="1">
      <c r="C16" s="124"/>
      <c r="D16" s="148"/>
      <c r="E16" s="148"/>
      <c r="F16" s="148"/>
      <c r="G16" s="124"/>
      <c r="H16" s="12"/>
      <c r="I16" s="13"/>
      <c r="J16" s="13"/>
      <c r="K16" s="14"/>
      <c r="L16" s="138"/>
      <c r="M16" s="140"/>
      <c r="N16" s="7"/>
      <c r="O16" s="12"/>
      <c r="P16" s="13"/>
      <c r="Q16" s="13"/>
      <c r="R16" s="13"/>
      <c r="S16" s="13"/>
      <c r="T16" s="13"/>
      <c r="U16" s="13"/>
      <c r="V16" s="14"/>
    </row>
    <row r="17" spans="3:22" ht="22.5" customHeight="1">
      <c r="C17" s="124"/>
      <c r="D17" s="148"/>
      <c r="E17" s="148"/>
      <c r="F17" s="148"/>
      <c r="G17" s="124"/>
      <c r="H17" s="12"/>
      <c r="I17" s="13"/>
      <c r="J17" s="13"/>
      <c r="K17" s="14"/>
      <c r="L17" s="143" t="s">
        <v>114</v>
      </c>
      <c r="M17" s="144"/>
      <c r="N17" s="7"/>
      <c r="O17" s="12"/>
      <c r="P17" s="13"/>
      <c r="Q17" s="13"/>
      <c r="R17" s="13"/>
      <c r="S17" s="13"/>
      <c r="T17" s="13"/>
      <c r="U17" s="13"/>
      <c r="V17" s="14"/>
    </row>
    <row r="18" spans="3:22" ht="30" customHeight="1">
      <c r="C18" s="124"/>
      <c r="D18" s="148"/>
      <c r="E18" s="148"/>
      <c r="F18" s="148"/>
      <c r="G18" s="124"/>
      <c r="H18" s="12"/>
      <c r="I18" s="13"/>
      <c r="J18" s="13"/>
      <c r="K18" s="14"/>
      <c r="L18" s="141" t="str">
        <f>IF(L19+M19=E21,"OK","Not")</f>
        <v>OK</v>
      </c>
      <c r="M18" s="142"/>
      <c r="N18" s="7"/>
      <c r="O18" s="12"/>
      <c r="P18" s="13"/>
      <c r="Q18" s="13"/>
      <c r="R18" s="13"/>
      <c r="S18" s="13"/>
      <c r="T18" s="13"/>
      <c r="U18" s="13"/>
      <c r="V18" s="14"/>
    </row>
    <row r="19" spans="3:22" ht="19.5" customHeight="1">
      <c r="C19" s="125"/>
      <c r="D19" s="149"/>
      <c r="E19" s="149"/>
      <c r="F19" s="149"/>
      <c r="G19" s="125"/>
      <c r="H19" s="15"/>
      <c r="I19" s="16"/>
      <c r="J19" s="16"/>
      <c r="K19" s="17"/>
      <c r="L19" s="76"/>
      <c r="M19" s="76"/>
      <c r="N19" s="8"/>
      <c r="O19" s="15"/>
      <c r="P19" s="16"/>
      <c r="Q19" s="16"/>
      <c r="R19" s="16"/>
      <c r="S19" s="16"/>
      <c r="T19" s="16"/>
      <c r="U19" s="16"/>
      <c r="V19" s="17"/>
    </row>
    <row r="20" spans="3:22" ht="18.75" customHeight="1">
      <c r="C20" s="3" t="s">
        <v>13</v>
      </c>
      <c r="D20" s="119"/>
      <c r="E20" s="46" t="s">
        <v>14</v>
      </c>
      <c r="F20" s="19"/>
      <c r="G20" s="19"/>
      <c r="H20" s="22"/>
      <c r="I20" s="23"/>
      <c r="J20" s="23"/>
      <c r="K20" s="24"/>
      <c r="L20" s="51" t="s">
        <v>110</v>
      </c>
      <c r="M20" s="60" t="s">
        <v>111</v>
      </c>
      <c r="N20" s="22"/>
      <c r="O20" s="22"/>
      <c r="P20" s="23"/>
      <c r="Q20" s="23"/>
      <c r="R20" s="23"/>
      <c r="S20" s="23"/>
      <c r="T20" s="23"/>
      <c r="U20" s="23"/>
      <c r="V20" s="24"/>
    </row>
    <row r="21" spans="3:22" ht="18.75" customHeight="1">
      <c r="C21" s="18"/>
      <c r="D21" s="120"/>
      <c r="E21" s="121">
        <f>SUM(D20:D23)</f>
        <v>0</v>
      </c>
      <c r="F21" s="21"/>
      <c r="G21" s="21"/>
      <c r="H21" s="28"/>
      <c r="I21" s="29"/>
      <c r="J21" s="29"/>
      <c r="K21" s="30"/>
      <c r="L21" s="61"/>
      <c r="M21" s="62"/>
      <c r="N21" s="28"/>
      <c r="O21" s="28"/>
      <c r="P21" s="29"/>
      <c r="Q21" s="29"/>
      <c r="R21" s="29"/>
      <c r="S21" s="29"/>
      <c r="T21" s="29"/>
      <c r="U21" s="29"/>
      <c r="V21" s="30"/>
    </row>
    <row r="22" spans="3:22" ht="18.75" customHeight="1">
      <c r="C22" s="3" t="s">
        <v>15</v>
      </c>
      <c r="D22" s="119"/>
      <c r="E22" s="121"/>
      <c r="F22" s="19"/>
      <c r="G22" s="19"/>
      <c r="H22" s="22"/>
      <c r="I22" s="23"/>
      <c r="J22" s="23"/>
      <c r="K22" s="24"/>
      <c r="L22" s="83">
        <f>L19*1.65</f>
        <v>0</v>
      </c>
      <c r="M22" s="84">
        <f>M19*3.3</f>
        <v>0</v>
      </c>
      <c r="N22" s="19"/>
      <c r="O22" s="22"/>
      <c r="P22" s="23"/>
      <c r="Q22" s="23"/>
      <c r="R22" s="23"/>
      <c r="S22" s="23"/>
      <c r="T22" s="23"/>
      <c r="U22" s="23"/>
      <c r="V22" s="24"/>
    </row>
    <row r="23" spans="3:22" ht="18.75" customHeight="1">
      <c r="C23" s="18"/>
      <c r="D23" s="120"/>
      <c r="E23" s="122"/>
      <c r="F23" s="21"/>
      <c r="G23" s="21"/>
      <c r="H23" s="28"/>
      <c r="I23" s="29"/>
      <c r="J23" s="29"/>
      <c r="K23" s="30"/>
      <c r="L23" s="58"/>
      <c r="M23" s="65"/>
      <c r="N23" s="21"/>
      <c r="O23" s="28"/>
      <c r="P23" s="29"/>
      <c r="Q23" s="29"/>
      <c r="R23" s="29"/>
      <c r="S23" s="29"/>
      <c r="T23" s="29"/>
      <c r="U23" s="29"/>
      <c r="V23" s="30"/>
    </row>
    <row r="24" spans="3:22" ht="18.75" customHeight="1">
      <c r="C24" s="3" t="s">
        <v>16</v>
      </c>
      <c r="D24" s="119"/>
      <c r="E24" s="47" t="s">
        <v>17</v>
      </c>
      <c r="F24" s="20"/>
      <c r="G24" s="20"/>
      <c r="H24" s="25"/>
      <c r="I24" s="26"/>
      <c r="J24" s="26"/>
      <c r="K24" s="27"/>
      <c r="L24" s="22"/>
      <c r="M24" s="19"/>
      <c r="N24" s="47" t="s">
        <v>35</v>
      </c>
      <c r="O24" s="9"/>
      <c r="P24" s="10"/>
      <c r="Q24" s="10"/>
      <c r="R24" s="10"/>
      <c r="S24" s="10"/>
      <c r="T24" s="10"/>
      <c r="U24" s="10"/>
      <c r="V24" s="11"/>
    </row>
    <row r="25" spans="3:22" ht="18.75" customHeight="1">
      <c r="C25" s="18"/>
      <c r="D25" s="120"/>
      <c r="E25" s="77">
        <f>SUM(D24)</f>
        <v>0</v>
      </c>
      <c r="F25" s="21"/>
      <c r="G25" s="21"/>
      <c r="H25" s="28"/>
      <c r="I25" s="29"/>
      <c r="J25" s="29"/>
      <c r="K25" s="30"/>
      <c r="L25" s="28"/>
      <c r="M25" s="21"/>
      <c r="N25" s="86">
        <f>ROUNDDOWN(E25*1.98,2)</f>
        <v>0</v>
      </c>
      <c r="O25" s="12"/>
      <c r="P25" s="131" t="s">
        <v>45</v>
      </c>
      <c r="Q25" s="132"/>
      <c r="R25" s="133"/>
      <c r="S25" s="131" t="s">
        <v>46</v>
      </c>
      <c r="T25" s="132"/>
      <c r="U25" s="133"/>
      <c r="V25" s="14"/>
    </row>
    <row r="26" spans="3:22" ht="18.75" customHeight="1">
      <c r="C26" s="3" t="s">
        <v>18</v>
      </c>
      <c r="D26" s="119"/>
      <c r="E26" s="46" t="s">
        <v>19</v>
      </c>
      <c r="F26" s="119"/>
      <c r="G26" s="47"/>
      <c r="H26" s="49" t="s">
        <v>32</v>
      </c>
      <c r="I26" s="50"/>
      <c r="J26" s="50"/>
      <c r="K26" s="55"/>
      <c r="L26" s="22"/>
      <c r="M26" s="19"/>
      <c r="N26" s="46" t="s">
        <v>125</v>
      </c>
      <c r="O26" s="12"/>
      <c r="P26" s="5" t="s">
        <v>42</v>
      </c>
      <c r="Q26" s="50" t="s">
        <v>124</v>
      </c>
      <c r="R26" s="55"/>
      <c r="S26" s="22"/>
      <c r="T26" s="23"/>
      <c r="U26" s="24"/>
      <c r="V26" s="14"/>
    </row>
    <row r="27" spans="3:22" ht="18.75" customHeight="1">
      <c r="C27" s="18"/>
      <c r="D27" s="120"/>
      <c r="E27" s="78">
        <f>SUM(D26:D27)</f>
        <v>0</v>
      </c>
      <c r="F27" s="120"/>
      <c r="G27" s="121">
        <f>SUM(F26:F31)</f>
        <v>0</v>
      </c>
      <c r="H27" s="68" t="s">
        <v>112</v>
      </c>
      <c r="I27" s="69"/>
      <c r="J27" s="69"/>
      <c r="K27" s="63"/>
      <c r="L27" s="28"/>
      <c r="M27" s="21"/>
      <c r="N27" s="87">
        <f>ROUNDDOWN((E27+E29)*1.98,2)</f>
        <v>0</v>
      </c>
      <c r="O27" s="12"/>
      <c r="P27" s="8"/>
      <c r="Q27" s="88">
        <f>ROUNDDOWN((E25+E27+E29)*3.3,2)</f>
        <v>0</v>
      </c>
      <c r="R27" s="58" t="s">
        <v>33</v>
      </c>
      <c r="S27" s="28"/>
      <c r="T27" s="29"/>
      <c r="U27" s="30"/>
      <c r="V27" s="14"/>
    </row>
    <row r="28" spans="3:22" ht="18.75" customHeight="1">
      <c r="C28" s="3" t="s">
        <v>20</v>
      </c>
      <c r="D28" s="119"/>
      <c r="E28" s="74" t="s">
        <v>123</v>
      </c>
      <c r="F28" s="119"/>
      <c r="G28" s="121"/>
      <c r="H28" s="135">
        <f>IF(G$27=1,"１学級=180","")</f>
      </c>
      <c r="I28" s="136"/>
      <c r="J28" s="80">
        <f>IF($G$27=1,180,G27*0)</f>
        <v>0</v>
      </c>
      <c r="K28" s="63"/>
      <c r="L28" s="22"/>
      <c r="M28" s="19"/>
      <c r="N28" s="64"/>
      <c r="O28" s="12"/>
      <c r="P28" s="5" t="s">
        <v>43</v>
      </c>
      <c r="Q28" s="50" t="s">
        <v>44</v>
      </c>
      <c r="R28" s="55"/>
      <c r="S28" s="49" t="s">
        <v>37</v>
      </c>
      <c r="T28" s="50"/>
      <c r="U28" s="55"/>
      <c r="V28" s="14"/>
    </row>
    <row r="29" spans="3:22" ht="18.75" customHeight="1">
      <c r="C29" s="18"/>
      <c r="D29" s="120"/>
      <c r="E29" s="79">
        <f>SUM(D28:D31)</f>
        <v>0</v>
      </c>
      <c r="F29" s="120"/>
      <c r="G29" s="121"/>
      <c r="H29" s="70" t="s">
        <v>113</v>
      </c>
      <c r="I29" s="70"/>
      <c r="J29" s="72"/>
      <c r="K29" s="63"/>
      <c r="L29" s="28"/>
      <c r="M29" s="21"/>
      <c r="N29" s="64"/>
      <c r="O29" s="12"/>
      <c r="P29" s="8"/>
      <c r="Q29" s="88">
        <f>ROUNDDOWN(E25*3.3,2)</f>
        <v>0</v>
      </c>
      <c r="R29" s="58" t="s">
        <v>33</v>
      </c>
      <c r="S29" s="68"/>
      <c r="T29" s="90">
        <f>Q29+Q30</f>
        <v>0</v>
      </c>
      <c r="U29" s="63" t="s">
        <v>33</v>
      </c>
      <c r="V29" s="14"/>
    </row>
    <row r="30" spans="3:22" ht="18.75" customHeight="1">
      <c r="C30" s="3" t="s">
        <v>31</v>
      </c>
      <c r="D30" s="119"/>
      <c r="E30" s="74"/>
      <c r="F30" s="119"/>
      <c r="G30" s="121"/>
      <c r="H30" s="135">
        <f>IF(G$27&gt;1,"320＋100×(学級数－2)","")</f>
      </c>
      <c r="I30" s="136"/>
      <c r="J30" s="81">
        <f>IF($G$27&gt;1,I37,I35)</f>
        <v>0</v>
      </c>
      <c r="K30" s="71">
        <f>IF(G27&gt;1,"㎡","")</f>
      </c>
      <c r="L30" s="25"/>
      <c r="M30" s="20"/>
      <c r="N30" s="64"/>
      <c r="O30" s="12"/>
      <c r="P30" s="66" t="s">
        <v>36</v>
      </c>
      <c r="Q30" s="89">
        <f>IF($G$27&gt;=3,400+80*($G$27-3),IF($G$27&gt;=1,330+30*($G$27-1),$G$27*0))</f>
        <v>0</v>
      </c>
      <c r="R30" s="67" t="s">
        <v>33</v>
      </c>
      <c r="S30" s="56"/>
      <c r="T30" s="57"/>
      <c r="U30" s="58"/>
      <c r="V30" s="14"/>
    </row>
    <row r="31" spans="3:22" ht="18.75" customHeight="1">
      <c r="C31" s="18"/>
      <c r="D31" s="120"/>
      <c r="E31" s="75"/>
      <c r="F31" s="120"/>
      <c r="G31" s="122"/>
      <c r="H31" s="56"/>
      <c r="I31" s="57"/>
      <c r="J31" s="57"/>
      <c r="K31" s="58"/>
      <c r="L31" s="28"/>
      <c r="M31" s="21"/>
      <c r="N31" s="65"/>
      <c r="O31" s="15"/>
      <c r="P31" s="48"/>
      <c r="Q31" s="31"/>
      <c r="R31" s="16"/>
      <c r="S31" s="16"/>
      <c r="T31" s="16"/>
      <c r="U31" s="16"/>
      <c r="V31" s="17"/>
    </row>
    <row r="32" spans="3:22" ht="18.75" customHeight="1">
      <c r="C32" s="3" t="s">
        <v>9</v>
      </c>
      <c r="D32" s="46"/>
      <c r="E32" s="46"/>
      <c r="F32" s="46"/>
      <c r="G32" s="46"/>
      <c r="H32" s="49" t="s">
        <v>34</v>
      </c>
      <c r="I32" s="50"/>
      <c r="J32" s="50"/>
      <c r="K32" s="51" t="s">
        <v>33</v>
      </c>
      <c r="L32" s="46" t="s">
        <v>38</v>
      </c>
      <c r="M32" s="46" t="s">
        <v>39</v>
      </c>
      <c r="N32" s="52" t="s">
        <v>40</v>
      </c>
      <c r="O32" s="49"/>
      <c r="P32" s="50" t="s">
        <v>41</v>
      </c>
      <c r="Q32" s="50"/>
      <c r="R32" s="50"/>
      <c r="S32" s="50"/>
      <c r="T32" s="53"/>
      <c r="U32" s="54" t="s">
        <v>33</v>
      </c>
      <c r="V32" s="55"/>
    </row>
    <row r="33" spans="3:22" ht="18.75" customHeight="1">
      <c r="C33" s="8" t="s">
        <v>22</v>
      </c>
      <c r="D33" s="77">
        <f>SUM(D20:D31)</f>
        <v>0</v>
      </c>
      <c r="E33" s="77">
        <f>SUM(E20:E31)</f>
        <v>0</v>
      </c>
      <c r="F33" s="77">
        <f>SUM(F26:F31)</f>
        <v>0</v>
      </c>
      <c r="G33" s="77">
        <f>SUM(G26:G31)</f>
        <v>0</v>
      </c>
      <c r="H33" s="56"/>
      <c r="I33" s="57"/>
      <c r="J33" s="82">
        <f>SUM(J28+J30)</f>
        <v>0</v>
      </c>
      <c r="K33" s="58"/>
      <c r="L33" s="85">
        <f>L22</f>
        <v>0</v>
      </c>
      <c r="M33" s="85">
        <f>M22</f>
        <v>0</v>
      </c>
      <c r="N33" s="86">
        <f>N25+N27</f>
        <v>0</v>
      </c>
      <c r="O33" s="56"/>
      <c r="P33" s="57"/>
      <c r="Q33" s="57"/>
      <c r="R33" s="57"/>
      <c r="S33" s="57"/>
      <c r="T33" s="91">
        <f>IF(Q$27&gt;T$29,Q$27,T$29)</f>
        <v>0</v>
      </c>
      <c r="U33" s="59"/>
      <c r="V33" s="58"/>
    </row>
    <row r="34" ht="14.25">
      <c r="C34" s="1" t="s">
        <v>23</v>
      </c>
    </row>
    <row r="35" ht="14.25">
      <c r="H35" s="34"/>
    </row>
    <row r="36" ht="14.25">
      <c r="H36" s="34"/>
    </row>
    <row r="37" spans="8:9" ht="14.25">
      <c r="H37" s="34"/>
      <c r="I37" s="1">
        <f>320+100*(G27-2)</f>
        <v>120</v>
      </c>
    </row>
    <row r="38" ht="14.25">
      <c r="H38" s="34"/>
    </row>
    <row r="39" ht="14.25">
      <c r="H39" s="34"/>
    </row>
    <row r="40" ht="14.25">
      <c r="H40" s="34"/>
    </row>
    <row r="41" ht="14.25">
      <c r="H41" s="34"/>
    </row>
    <row r="42" ht="14.25">
      <c r="H42" s="34"/>
    </row>
    <row r="43" ht="14.25">
      <c r="H43" s="34"/>
    </row>
    <row r="44" ht="14.25">
      <c r="H44" s="34"/>
    </row>
    <row r="45" ht="14.25">
      <c r="H45" s="34"/>
    </row>
  </sheetData>
  <sheetProtection/>
  <mergeCells count="33">
    <mergeCell ref="B2:V2"/>
    <mergeCell ref="C4:F4"/>
    <mergeCell ref="G4:K4"/>
    <mergeCell ref="P25:R25"/>
    <mergeCell ref="C11:C19"/>
    <mergeCell ref="D13:D19"/>
    <mergeCell ref="E13:E19"/>
    <mergeCell ref="F13:F19"/>
    <mergeCell ref="O12:V12"/>
    <mergeCell ref="H11:V11"/>
    <mergeCell ref="L12:M12"/>
    <mergeCell ref="S25:U25"/>
    <mergeCell ref="H30:I30"/>
    <mergeCell ref="H28:I28"/>
    <mergeCell ref="L15:L16"/>
    <mergeCell ref="M15:M16"/>
    <mergeCell ref="L18:M18"/>
    <mergeCell ref="L17:M17"/>
    <mergeCell ref="G13:G19"/>
    <mergeCell ref="D11:E12"/>
    <mergeCell ref="F11:G12"/>
    <mergeCell ref="H12:K12"/>
    <mergeCell ref="D20:D21"/>
    <mergeCell ref="D22:D23"/>
    <mergeCell ref="D30:D31"/>
    <mergeCell ref="F26:F27"/>
    <mergeCell ref="F28:F29"/>
    <mergeCell ref="F30:F31"/>
    <mergeCell ref="E21:E23"/>
    <mergeCell ref="G27:G31"/>
    <mergeCell ref="D24:D25"/>
    <mergeCell ref="D26:D27"/>
    <mergeCell ref="D28:D2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3"/>
  <headerFooter alignWithMargins="0">
    <oddHeader>&amp;R&amp;"HG丸ｺﾞｼｯｸM-PRO,標準"&amp;9幼保連携型以外　Ｎｏ．１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8"/>
  <sheetViews>
    <sheetView zoomScale="75" zoomScaleNormal="75" zoomScalePageLayoutView="0" workbookViewId="0" topLeftCell="A1">
      <selection activeCell="J17" sqref="J17"/>
    </sheetView>
  </sheetViews>
  <sheetFormatPr defaultColWidth="9.00390625" defaultRowHeight="13.5"/>
  <cols>
    <col min="1" max="1" width="9.00390625" style="1" customWidth="1"/>
    <col min="2" max="2" width="2.75390625" style="1" customWidth="1"/>
    <col min="3" max="3" width="1.25" style="1" customWidth="1"/>
    <col min="4" max="4" width="25.875" style="1" customWidth="1"/>
    <col min="5" max="5" width="10.00390625" style="1" bestFit="1" customWidth="1"/>
    <col min="6" max="10" width="30.00390625" style="1" customWidth="1"/>
    <col min="11" max="16384" width="9.00390625" style="1" customWidth="1"/>
  </cols>
  <sheetData>
    <row r="2" ht="22.5" customHeight="1">
      <c r="B2" s="1" t="s">
        <v>65</v>
      </c>
    </row>
    <row r="3" ht="18.75" customHeight="1">
      <c r="J3" s="39" t="s">
        <v>78</v>
      </c>
    </row>
    <row r="4" spans="3:10" ht="26.25" customHeight="1">
      <c r="C4" s="130" t="s">
        <v>68</v>
      </c>
      <c r="D4" s="127"/>
      <c r="E4" s="123" t="s">
        <v>47</v>
      </c>
      <c r="F4" s="131" t="s">
        <v>67</v>
      </c>
      <c r="G4" s="132"/>
      <c r="H4" s="132"/>
      <c r="I4" s="132"/>
      <c r="J4" s="133"/>
    </row>
    <row r="5" spans="3:10" ht="26.25" customHeight="1">
      <c r="C5" s="128"/>
      <c r="D5" s="129"/>
      <c r="E5" s="125"/>
      <c r="F5" s="38" t="s">
        <v>69</v>
      </c>
      <c r="G5" s="38" t="s">
        <v>48</v>
      </c>
      <c r="H5" s="38" t="s">
        <v>6</v>
      </c>
      <c r="I5" s="38" t="s">
        <v>49</v>
      </c>
      <c r="J5" s="38" t="s">
        <v>50</v>
      </c>
    </row>
    <row r="6" spans="3:10" ht="40.5" customHeight="1">
      <c r="C6" s="32"/>
      <c r="D6" s="33" t="s">
        <v>107</v>
      </c>
      <c r="E6" s="92"/>
      <c r="F6" s="40"/>
      <c r="G6" s="93"/>
      <c r="H6" s="40"/>
      <c r="I6" s="40"/>
      <c r="J6" s="40"/>
    </row>
    <row r="7" spans="3:10" ht="39.75" customHeight="1">
      <c r="C7" s="32"/>
      <c r="D7" s="33" t="s">
        <v>57</v>
      </c>
      <c r="E7" s="92"/>
      <c r="F7" s="40"/>
      <c r="G7" s="40"/>
      <c r="H7" s="93"/>
      <c r="I7" s="40"/>
      <c r="J7" s="40"/>
    </row>
    <row r="8" spans="3:10" ht="18.75" customHeight="1">
      <c r="C8" s="9"/>
      <c r="D8" s="155" t="s">
        <v>58</v>
      </c>
      <c r="E8" s="158"/>
      <c r="F8" s="42"/>
      <c r="G8" s="42"/>
      <c r="H8" s="42"/>
      <c r="I8" s="94"/>
      <c r="J8" s="42"/>
    </row>
    <row r="9" spans="3:10" ht="22.5" customHeight="1">
      <c r="C9" s="15"/>
      <c r="D9" s="157"/>
      <c r="E9" s="159"/>
      <c r="F9" s="41"/>
      <c r="G9" s="43"/>
      <c r="H9" s="41"/>
      <c r="I9" s="95"/>
      <c r="J9" s="41"/>
    </row>
    <row r="10" spans="3:10" ht="59.25" customHeight="1">
      <c r="C10" s="32"/>
      <c r="D10" s="36" t="s">
        <v>79</v>
      </c>
      <c r="E10" s="92"/>
      <c r="F10" s="40"/>
      <c r="G10" s="40"/>
      <c r="H10" s="40"/>
      <c r="I10" s="40"/>
      <c r="J10" s="40"/>
    </row>
    <row r="11" spans="3:10" ht="40.5" customHeight="1">
      <c r="C11" s="32"/>
      <c r="D11" s="33" t="s">
        <v>59</v>
      </c>
      <c r="E11" s="92"/>
      <c r="F11" s="93"/>
      <c r="G11" s="40"/>
      <c r="H11" s="40"/>
      <c r="I11" s="96">
        <f>F11</f>
        <v>0</v>
      </c>
      <c r="J11" s="40"/>
    </row>
    <row r="12" spans="3:10" ht="40.5" customHeight="1">
      <c r="C12" s="32"/>
      <c r="D12" s="33" t="s">
        <v>60</v>
      </c>
      <c r="E12" s="92"/>
      <c r="F12" s="93"/>
      <c r="G12" s="40"/>
      <c r="H12" s="40"/>
      <c r="I12" s="96">
        <f>F12</f>
        <v>0</v>
      </c>
      <c r="J12" s="40"/>
    </row>
    <row r="13" spans="3:10" ht="40.5" customHeight="1">
      <c r="C13" s="32"/>
      <c r="D13" s="33" t="s">
        <v>61</v>
      </c>
      <c r="E13" s="92"/>
      <c r="F13" s="93"/>
      <c r="G13" s="40"/>
      <c r="H13" s="40"/>
      <c r="I13" s="40"/>
      <c r="J13" s="40"/>
    </row>
    <row r="14" spans="3:10" ht="40.5" customHeight="1">
      <c r="C14" s="32"/>
      <c r="D14" s="33" t="s">
        <v>62</v>
      </c>
      <c r="E14" s="92"/>
      <c r="F14" s="93"/>
      <c r="G14" s="40"/>
      <c r="H14" s="40"/>
      <c r="I14" s="40"/>
      <c r="J14" s="40"/>
    </row>
    <row r="15" spans="3:10" ht="40.5" customHeight="1">
      <c r="C15" s="32"/>
      <c r="D15" s="33" t="s">
        <v>63</v>
      </c>
      <c r="E15" s="92"/>
      <c r="F15" s="93"/>
      <c r="G15" s="40"/>
      <c r="H15" s="40"/>
      <c r="I15" s="40"/>
      <c r="J15" s="40"/>
    </row>
    <row r="16" spans="3:10" ht="40.5" customHeight="1">
      <c r="C16" s="9"/>
      <c r="D16" s="11" t="s">
        <v>64</v>
      </c>
      <c r="E16" s="76"/>
      <c r="F16" s="93"/>
      <c r="G16" s="40"/>
      <c r="H16" s="40"/>
      <c r="I16" s="40"/>
      <c r="J16" s="40"/>
    </row>
    <row r="17" spans="3:10" ht="40.5" customHeight="1">
      <c r="C17" s="32"/>
      <c r="D17" s="152" t="s">
        <v>51</v>
      </c>
      <c r="E17" s="153"/>
      <c r="F17" s="96">
        <f>SUM(F11:F16)</f>
        <v>0</v>
      </c>
      <c r="G17" s="96">
        <f>SUM(G6:G16)</f>
        <v>0</v>
      </c>
      <c r="H17" s="96">
        <f>SUM(H6:H16)</f>
        <v>0</v>
      </c>
      <c r="I17" s="96">
        <f>SUM(I6:I16)</f>
        <v>0</v>
      </c>
      <c r="J17" s="93"/>
    </row>
    <row r="18" spans="3:10" ht="18.75" customHeight="1">
      <c r="C18" s="9"/>
      <c r="D18" s="154" t="s">
        <v>66</v>
      </c>
      <c r="E18" s="155"/>
      <c r="F18" s="97" t="s">
        <v>70</v>
      </c>
      <c r="G18" s="97" t="s">
        <v>72</v>
      </c>
      <c r="H18" s="97" t="s">
        <v>74</v>
      </c>
      <c r="I18" s="97" t="s">
        <v>76</v>
      </c>
      <c r="J18" s="97" t="s">
        <v>81</v>
      </c>
    </row>
    <row r="19" spans="3:10" ht="22.5" customHeight="1">
      <c r="C19" s="15"/>
      <c r="D19" s="156"/>
      <c r="E19" s="157"/>
      <c r="F19" s="85">
        <f>'施設・設備　1・2'!J33</f>
        <v>0</v>
      </c>
      <c r="G19" s="85">
        <f>'施設・設備　1・2'!L33</f>
        <v>0</v>
      </c>
      <c r="H19" s="85">
        <f>'施設・設備　1・2'!M33</f>
        <v>0</v>
      </c>
      <c r="I19" s="85">
        <f>'施設・設備　1・2'!N33</f>
        <v>0</v>
      </c>
      <c r="J19" s="85">
        <f>'施設・設備　1・2'!T33</f>
        <v>0</v>
      </c>
    </row>
    <row r="20" spans="3:10" ht="18.75" customHeight="1">
      <c r="C20" s="9"/>
      <c r="D20" s="154" t="s">
        <v>80</v>
      </c>
      <c r="E20" s="155"/>
      <c r="F20" s="97" t="s">
        <v>71</v>
      </c>
      <c r="G20" s="97" t="s">
        <v>73</v>
      </c>
      <c r="H20" s="97" t="s">
        <v>75</v>
      </c>
      <c r="I20" s="97" t="s">
        <v>77</v>
      </c>
      <c r="J20" s="97" t="s">
        <v>98</v>
      </c>
    </row>
    <row r="21" spans="3:10" ht="22.5" customHeight="1">
      <c r="C21" s="15"/>
      <c r="D21" s="156"/>
      <c r="E21" s="157"/>
      <c r="F21" s="99">
        <f>F17-F19</f>
        <v>0</v>
      </c>
      <c r="G21" s="99">
        <f>G17-G19</f>
        <v>0</v>
      </c>
      <c r="H21" s="99">
        <f>H17-H19</f>
        <v>0</v>
      </c>
      <c r="I21" s="99">
        <f>I17-I19</f>
        <v>0</v>
      </c>
      <c r="J21" s="99">
        <f>J17-J19</f>
        <v>0</v>
      </c>
    </row>
    <row r="22" spans="3:10" ht="40.5" customHeight="1">
      <c r="C22" s="37"/>
      <c r="D22" s="152" t="s">
        <v>52</v>
      </c>
      <c r="E22" s="153"/>
      <c r="F22" s="98" t="str">
        <f>IF(F21&gt;=0,"適","否")</f>
        <v>適</v>
      </c>
      <c r="G22" s="98" t="str">
        <f>IF(G21&gt;=0,"適","否")</f>
        <v>適</v>
      </c>
      <c r="H22" s="98" t="str">
        <f>IF(H21&gt;=0,"適","否")</f>
        <v>適</v>
      </c>
      <c r="I22" s="98" t="str">
        <f>IF(I21&gt;=0,"適","否")</f>
        <v>適</v>
      </c>
      <c r="J22" s="98" t="str">
        <f>IF(J21&gt;=0,"適","否")</f>
        <v>適</v>
      </c>
    </row>
    <row r="23" spans="6:10" ht="37.5" customHeight="1">
      <c r="F23" s="34" t="s">
        <v>53</v>
      </c>
      <c r="G23" s="34" t="s">
        <v>120</v>
      </c>
      <c r="H23" s="34" t="s">
        <v>120</v>
      </c>
      <c r="I23" s="34" t="s">
        <v>54</v>
      </c>
      <c r="J23" s="34" t="s">
        <v>55</v>
      </c>
    </row>
    <row r="24" spans="4:6" ht="17.25" customHeight="1">
      <c r="D24" s="150"/>
      <c r="E24" s="151"/>
      <c r="F24" s="45"/>
    </row>
    <row r="25" spans="4:6" ht="17.25" customHeight="1">
      <c r="D25" s="150"/>
      <c r="E25" s="151"/>
      <c r="F25" s="45"/>
    </row>
    <row r="26" spans="4:6" ht="17.25" customHeight="1">
      <c r="D26" s="150"/>
      <c r="E26" s="151"/>
      <c r="F26" s="45"/>
    </row>
    <row r="38" ht="14.25">
      <c r="E38" s="44"/>
    </row>
  </sheetData>
  <sheetProtection/>
  <mergeCells count="12">
    <mergeCell ref="C4:D5"/>
    <mergeCell ref="E4:E5"/>
    <mergeCell ref="D24:E24"/>
    <mergeCell ref="D25:E25"/>
    <mergeCell ref="D26:E26"/>
    <mergeCell ref="D22:E22"/>
    <mergeCell ref="F4:J4"/>
    <mergeCell ref="D17:E17"/>
    <mergeCell ref="D18:E19"/>
    <mergeCell ref="D20:E21"/>
    <mergeCell ref="D8:D9"/>
    <mergeCell ref="E8:E9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69" r:id="rId1"/>
  <headerFooter alignWithMargins="0">
    <oddHeader>&amp;R&amp;"HG丸ｺﾞｼｯｸM-PRO,標準"&amp;9幼保連携型以外Ｎｏ．２&amp;"ＭＳ Ｐゴシック,標準"&amp;11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K27"/>
  <sheetViews>
    <sheetView zoomScale="85" zoomScaleNormal="85" zoomScalePageLayoutView="0" workbookViewId="0" topLeftCell="A1">
      <selection activeCell="E18" sqref="E18"/>
    </sheetView>
  </sheetViews>
  <sheetFormatPr defaultColWidth="9.00390625" defaultRowHeight="13.5"/>
  <cols>
    <col min="1" max="1" width="9.00390625" style="1" customWidth="1"/>
    <col min="2" max="2" width="3.50390625" style="1" customWidth="1"/>
    <col min="3" max="3" width="11.625" style="1" bestFit="1" customWidth="1"/>
    <col min="4" max="7" width="17.50390625" style="1" customWidth="1"/>
    <col min="8" max="8" width="33.375" style="1" customWidth="1"/>
    <col min="9" max="9" width="11.00390625" style="1" customWidth="1"/>
    <col min="10" max="10" width="2.00390625" style="1" customWidth="1"/>
    <col min="11" max="11" width="36.125" style="1" bestFit="1" customWidth="1"/>
    <col min="12" max="16384" width="9.00390625" style="1" customWidth="1"/>
  </cols>
  <sheetData>
    <row r="2" ht="21.75" customHeight="1">
      <c r="B2" s="1" t="s">
        <v>115</v>
      </c>
    </row>
    <row r="3" ht="21.75" customHeight="1">
      <c r="B3" s="1" t="s">
        <v>89</v>
      </c>
    </row>
    <row r="4" ht="21.75" customHeight="1">
      <c r="B4" s="1" t="s">
        <v>118</v>
      </c>
    </row>
    <row r="5" ht="21.75" customHeight="1">
      <c r="D5" s="1" t="s">
        <v>119</v>
      </c>
    </row>
    <row r="6" ht="21.75" customHeight="1">
      <c r="B6" s="1" t="s">
        <v>88</v>
      </c>
    </row>
    <row r="7" ht="21.75" customHeight="1">
      <c r="K7" s="39" t="s">
        <v>95</v>
      </c>
    </row>
    <row r="8" spans="3:11" ht="21.75" customHeight="1">
      <c r="C8" s="123" t="s">
        <v>83</v>
      </c>
      <c r="D8" s="123" t="s">
        <v>84</v>
      </c>
      <c r="E8" s="123" t="s">
        <v>56</v>
      </c>
      <c r="F8" s="123" t="s">
        <v>57</v>
      </c>
      <c r="G8" s="146" t="s">
        <v>26</v>
      </c>
      <c r="H8" s="130" t="s">
        <v>21</v>
      </c>
      <c r="I8" s="165"/>
      <c r="J8" s="127"/>
      <c r="K8" s="5" t="s">
        <v>96</v>
      </c>
    </row>
    <row r="9" spans="3:11" ht="21.75" customHeight="1">
      <c r="C9" s="125"/>
      <c r="D9" s="125"/>
      <c r="E9" s="125"/>
      <c r="F9" s="125"/>
      <c r="G9" s="164"/>
      <c r="H9" s="128"/>
      <c r="I9" s="166"/>
      <c r="J9" s="129"/>
      <c r="K9" s="8" t="s">
        <v>97</v>
      </c>
    </row>
    <row r="10" spans="3:11" ht="21.75" customHeight="1">
      <c r="C10" s="123" t="s">
        <v>85</v>
      </c>
      <c r="D10" s="100" t="s">
        <v>71</v>
      </c>
      <c r="E10" s="100" t="s">
        <v>73</v>
      </c>
      <c r="F10" s="100" t="s">
        <v>75</v>
      </c>
      <c r="G10" s="100" t="s">
        <v>94</v>
      </c>
      <c r="H10" s="49" t="s">
        <v>122</v>
      </c>
      <c r="I10" s="50"/>
      <c r="J10" s="55"/>
      <c r="K10" s="116"/>
    </row>
    <row r="11" spans="3:11" ht="21.75" customHeight="1">
      <c r="C11" s="125"/>
      <c r="D11" s="73">
        <f>'施設・設備　3'!$F$21</f>
        <v>0</v>
      </c>
      <c r="E11" s="73">
        <f>'施設・設備　3'!$G$21</f>
        <v>0</v>
      </c>
      <c r="F11" s="73">
        <f>'施設・設備　3'!$H$21</f>
        <v>0</v>
      </c>
      <c r="G11" s="101">
        <f>'施設・設備　3'!$I$9-'施設・設備　1・2'!$N$25</f>
        <v>0</v>
      </c>
      <c r="H11" s="102" t="str">
        <f>"　保有面積 "&amp;'施設・設備　3'!$J$17&amp;" － "&amp;"⑨ "&amp;'施設・設備　1・2'!$T$29&amp;" ＝"</f>
        <v>　保有面積  － ⑨ 0 ＝</v>
      </c>
      <c r="I11" s="103">
        <f>'施設・設備　3'!$J$17-'施設・設備　1・2'!$T$29</f>
        <v>0</v>
      </c>
      <c r="J11" s="58"/>
      <c r="K11" s="117"/>
    </row>
    <row r="12" spans="3:11" ht="21.75" customHeight="1">
      <c r="C12" s="123" t="s">
        <v>86</v>
      </c>
      <c r="D12" s="105"/>
      <c r="E12" s="100" t="s">
        <v>73</v>
      </c>
      <c r="F12" s="100" t="s">
        <v>75</v>
      </c>
      <c r="G12" s="100" t="s">
        <v>77</v>
      </c>
      <c r="H12" s="49" t="s">
        <v>93</v>
      </c>
      <c r="I12" s="50"/>
      <c r="J12" s="55"/>
      <c r="K12" s="116"/>
    </row>
    <row r="13" spans="3:11" ht="21.75" customHeight="1">
      <c r="C13" s="125"/>
      <c r="D13" s="105"/>
      <c r="E13" s="73">
        <f>'施設・設備　3'!$G$21</f>
        <v>0</v>
      </c>
      <c r="F13" s="73">
        <f>'施設・設備　3'!$H$21</f>
        <v>0</v>
      </c>
      <c r="G13" s="73">
        <f>'施設・設備　3'!$I$21</f>
        <v>0</v>
      </c>
      <c r="H13" s="102" t="str">
        <f>"　保有面積 "&amp;'施設・設備　3'!$J$17&amp;" － "&amp;"⑦ "&amp;'施設・設備　1・2'!$Q$27&amp;" ＝"</f>
        <v>　保有面積  － ⑦ 0 ＝</v>
      </c>
      <c r="I13" s="103">
        <f>'施設・設備　3'!$J$17-'施設・設備　1・2'!$Q$27</f>
        <v>0</v>
      </c>
      <c r="J13" s="58"/>
      <c r="K13" s="117"/>
    </row>
    <row r="14" spans="3:11" ht="21.75" customHeight="1">
      <c r="C14" s="123" t="s">
        <v>87</v>
      </c>
      <c r="D14" s="100" t="s">
        <v>71</v>
      </c>
      <c r="E14" s="100" t="s">
        <v>73</v>
      </c>
      <c r="F14" s="100" t="s">
        <v>75</v>
      </c>
      <c r="G14" s="100" t="s">
        <v>94</v>
      </c>
      <c r="H14" s="49" t="s">
        <v>92</v>
      </c>
      <c r="I14" s="50"/>
      <c r="J14" s="55"/>
      <c r="K14" s="116"/>
    </row>
    <row r="15" spans="3:11" ht="21.75" customHeight="1">
      <c r="C15" s="124"/>
      <c r="D15" s="101">
        <f>'施設・設備　3'!$F$21</f>
        <v>0</v>
      </c>
      <c r="E15" s="101">
        <f>'施設・設備　3'!$G$21</f>
        <v>0</v>
      </c>
      <c r="F15" s="101">
        <f>'施設・設備　3'!$H$21</f>
        <v>0</v>
      </c>
      <c r="G15" s="101">
        <f>'施設・設備　3'!$I$9-'施設・設備　1・2'!$N$25</f>
        <v>0</v>
      </c>
      <c r="H15" s="106" t="str">
        <f>IF('施設・設備　1・2'!$Q$27&lt;'施設・設備　1・2'!$T$29,"　保有面積 "&amp;'施設・設備　3'!$J$17&amp;" － "&amp;"⑦ "&amp;'施設・設備　1・2'!$Q$27&amp;" ＝","　保有面積 "&amp;'施設・設備　3'!$J$17&amp;" － "&amp;"⑩ "&amp;'施設・設備　1・2'!$T$29&amp;" ＝")</f>
        <v>　保有面積  － ⑩ 0 ＝</v>
      </c>
      <c r="I15" s="107">
        <f>IF('施設・設備　1・2'!$Q$27&lt;'施設・設備　1・2'!$T$29,'施設・設備　3'!$J$17-'施設・設備　1・2'!$Q$27,'施設・設備　3'!$J$17-'施設・設備　1・2'!$T$29)</f>
        <v>0</v>
      </c>
      <c r="J15" s="108"/>
      <c r="K15" s="117"/>
    </row>
    <row r="16" spans="3:11" ht="21.75" customHeight="1">
      <c r="C16" s="124"/>
      <c r="D16" s="109"/>
      <c r="E16" s="109" t="s">
        <v>73</v>
      </c>
      <c r="F16" s="109" t="s">
        <v>75</v>
      </c>
      <c r="G16" s="109" t="s">
        <v>77</v>
      </c>
      <c r="H16" s="110" t="s">
        <v>99</v>
      </c>
      <c r="I16" s="111"/>
      <c r="J16" s="112"/>
      <c r="K16" s="118"/>
    </row>
    <row r="17" spans="3:11" ht="21.75" customHeight="1">
      <c r="C17" s="125"/>
      <c r="D17" s="113"/>
      <c r="E17" s="73">
        <f>'施設・設備　3'!$G$21</f>
        <v>0</v>
      </c>
      <c r="F17" s="73">
        <f>'施設・設備　3'!$H$21</f>
        <v>0</v>
      </c>
      <c r="G17" s="73">
        <f>'施設・設備　3'!$I$21</f>
        <v>0</v>
      </c>
      <c r="H17" s="102" t="str">
        <f>IF('施設・設備　1・2'!$Q$27&lt;'施設・設備　1・2'!$T$29,"　保有面積 "&amp;'施設・設備　3'!$J$17&amp;" － "&amp;"⑦ "&amp;'施設・設備　1・2'!$Q$27&amp;" ＝","　保有面積 "&amp;'施設・設備　3'!$J$17&amp;" － "&amp;"⑩ "&amp;'施設・設備　1・2'!$T$29&amp;" ＝")</f>
        <v>　保有面積  － ⑩ 0 ＝</v>
      </c>
      <c r="I17" s="103">
        <f>IF('施設・設備　1・2'!$Q$27&lt;'施設・設備　1・2'!$T$29,'施設・設備　3'!$J$17-'施設・設備　1・2'!$Q$27,'施設・設備　3'!$J$17-'施設・設備　1・2'!$T$29)</f>
        <v>0</v>
      </c>
      <c r="J17" s="114"/>
      <c r="K17" s="117"/>
    </row>
    <row r="18" ht="21.75" customHeight="1"/>
    <row r="19" ht="21.75" customHeight="1">
      <c r="B19" s="1" t="s">
        <v>90</v>
      </c>
    </row>
    <row r="20" spans="3:11" ht="21.75" customHeight="1">
      <c r="C20" s="163" t="s">
        <v>121</v>
      </c>
      <c r="D20" s="152"/>
      <c r="E20" s="33"/>
      <c r="F20" s="160"/>
      <c r="G20" s="161"/>
      <c r="H20" s="161"/>
      <c r="I20" s="161"/>
      <c r="J20" s="161"/>
      <c r="K20" s="162"/>
    </row>
    <row r="21" spans="3:11" ht="21.75" customHeight="1">
      <c r="C21" s="163" t="s">
        <v>100</v>
      </c>
      <c r="D21" s="152"/>
      <c r="E21" s="33"/>
      <c r="F21" s="160"/>
      <c r="G21" s="161"/>
      <c r="H21" s="161"/>
      <c r="I21" s="161"/>
      <c r="J21" s="161"/>
      <c r="K21" s="162"/>
    </row>
    <row r="22" spans="3:11" ht="21.75" customHeight="1">
      <c r="C22" s="163" t="s">
        <v>101</v>
      </c>
      <c r="D22" s="152"/>
      <c r="E22" s="33"/>
      <c r="F22" s="160"/>
      <c r="G22" s="161"/>
      <c r="H22" s="161"/>
      <c r="I22" s="161"/>
      <c r="J22" s="161"/>
      <c r="K22" s="162"/>
    </row>
    <row r="23" spans="3:11" ht="21.75" customHeight="1">
      <c r="C23" s="163" t="s">
        <v>102</v>
      </c>
      <c r="D23" s="152"/>
      <c r="E23" s="33"/>
      <c r="F23" s="160"/>
      <c r="G23" s="161"/>
      <c r="H23" s="161"/>
      <c r="I23" s="161"/>
      <c r="J23" s="161"/>
      <c r="K23" s="162"/>
    </row>
    <row r="24" spans="3:11" ht="21.75" customHeight="1">
      <c r="C24" s="167" t="s">
        <v>103</v>
      </c>
      <c r="D24" s="154"/>
      <c r="E24" s="155"/>
      <c r="F24" s="50" t="s">
        <v>104</v>
      </c>
      <c r="G24" s="50"/>
      <c r="H24" s="50" t="s">
        <v>91</v>
      </c>
      <c r="I24" s="50"/>
      <c r="J24" s="55"/>
      <c r="K24" s="60" t="s">
        <v>106</v>
      </c>
    </row>
    <row r="25" spans="3:11" ht="21.75" customHeight="1">
      <c r="C25" s="168"/>
      <c r="D25" s="169"/>
      <c r="E25" s="170"/>
      <c r="F25" s="57"/>
      <c r="G25" s="57"/>
      <c r="H25" s="115" t="str">
        <f>IF('施設・設備　1・2'!$Q$27&lt;'施設・設備　1・2'!$T$29,"　保有面積 "&amp;'施設・設備　3'!$J$17&amp;" － "&amp;"⑦ "&amp;'施設・設備　1・2'!$Q$27&amp;" ＝","　保有面積 "&amp;'施設・設備　3'!$J$17&amp;" － "&amp;"⑩ "&amp;'施設・設備　1・2'!$T$29&amp;" ＝")</f>
        <v>　保有面積  － ⑩ 0 ＝</v>
      </c>
      <c r="I25" s="103">
        <f>IF('施設・設備　1・2'!$Q$27&lt;'施設・設備　1・2'!$T$29,'施設・設備　3'!$J$17-'施設・設備　1・2'!$Q$27,'施設・設備　3'!$J$17-'施設・設備　1・2'!$T$29)</f>
        <v>0</v>
      </c>
      <c r="J25" s="58"/>
      <c r="K25" s="104" t="str">
        <f>IF(I25&gt;=0,"適","否")</f>
        <v>適</v>
      </c>
    </row>
    <row r="26" spans="3:11" ht="21.75" customHeight="1">
      <c r="C26" s="168"/>
      <c r="D26" s="169"/>
      <c r="E26" s="170"/>
      <c r="F26" s="50" t="s">
        <v>105</v>
      </c>
      <c r="G26" s="50"/>
      <c r="H26" s="50" t="s">
        <v>82</v>
      </c>
      <c r="I26" s="50"/>
      <c r="J26" s="55"/>
      <c r="K26" s="60" t="s">
        <v>106</v>
      </c>
    </row>
    <row r="27" spans="3:11" ht="21.75" customHeight="1">
      <c r="C27" s="171"/>
      <c r="D27" s="156"/>
      <c r="E27" s="157"/>
      <c r="F27" s="57"/>
      <c r="G27" s="57"/>
      <c r="H27" s="115" t="str">
        <f>"　保有面積 "&amp;'施設・設備　3'!$J$17&amp;" － "&amp;"⑦ "&amp;'施設・設備　1・2'!$Q$27&amp;" ＝"</f>
        <v>　保有面積  － ⑦ 0 ＝</v>
      </c>
      <c r="I27" s="103">
        <f>'施設・設備　3'!$J$17-'施設・設備　1・2'!$Q$27</f>
        <v>0</v>
      </c>
      <c r="J27" s="58"/>
      <c r="K27" s="104" t="str">
        <f>IF(I27&gt;=0,"適","否")</f>
        <v>適</v>
      </c>
    </row>
  </sheetData>
  <sheetProtection/>
  <mergeCells count="18">
    <mergeCell ref="F8:F9"/>
    <mergeCell ref="E8:E9"/>
    <mergeCell ref="C24:E27"/>
    <mergeCell ref="C12:C13"/>
    <mergeCell ref="C14:C17"/>
    <mergeCell ref="C20:D20"/>
    <mergeCell ref="C21:D21"/>
    <mergeCell ref="D8:D9"/>
    <mergeCell ref="C8:C9"/>
    <mergeCell ref="C10:C11"/>
    <mergeCell ref="F20:K20"/>
    <mergeCell ref="F21:K21"/>
    <mergeCell ref="F22:K22"/>
    <mergeCell ref="F23:K23"/>
    <mergeCell ref="C22:D22"/>
    <mergeCell ref="C23:D23"/>
    <mergeCell ref="G8:G9"/>
    <mergeCell ref="H8:J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&amp;R&amp;"HG丸ｺﾞｼｯｸM-PRO,標準"&amp;9幼保連携型以外Ｎｏ．３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2018-08-02T00:19:56Z</cp:lastPrinted>
  <dcterms:created xsi:type="dcterms:W3CDTF">2010-09-10T01:33:39Z</dcterms:created>
  <dcterms:modified xsi:type="dcterms:W3CDTF">2019-03-26T09:15:06Z</dcterms:modified>
  <cp:category/>
  <cp:version/>
  <cp:contentType/>
  <cp:contentStatus/>
</cp:coreProperties>
</file>